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tart\OneDrive\Desktop\ΔΠΜΣ 2024-2025\1. ΔΠΜΣ Presentation Files\5. Στρατηγικές Διαχείρισης Κινδύνου &amp; Revenue Management\1a.Presentation+eclass+RevMan+Excel\"/>
    </mc:Choice>
  </mc:AlternateContent>
  <xr:revisionPtr revIDLastSave="0" documentId="13_ncr:1_{8CBDEB25-21F8-4C60-A810-77BCEC09CD54}" xr6:coauthVersionLast="47" xr6:coauthVersionMax="47" xr10:uidLastSave="{00000000-0000-0000-0000-000000000000}"/>
  <bookViews>
    <workbookView xWindow="-108" yWindow="-108" windowWidth="23256" windowHeight="12456" xr2:uid="{20778E57-7D05-49CD-BF10-14892BF5A019}"/>
  </bookViews>
  <sheets>
    <sheet name="RevMan " sheetId="1" r:id="rId1"/>
    <sheet name="Variable Cost Analysis" sheetId="2" r:id="rId2"/>
    <sheet name="ABC Analysis" sheetId="3" r:id="rId3"/>
    <sheet name="Υπολογισμός Τιμής Δωματίου" sheetId="4" r:id="rId4"/>
    <sheet name="Τουριστικές Αφίξεις" sheetId="5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" i="5" l="1"/>
  <c r="C21" i="4"/>
  <c r="C27" i="4"/>
  <c r="D15" i="4"/>
  <c r="D4" i="4"/>
  <c r="F8" i="1"/>
  <c r="F9" i="1" s="1"/>
  <c r="D8" i="1"/>
  <c r="D9" i="1" s="1"/>
  <c r="D29" i="4"/>
  <c r="G9" i="5"/>
  <c r="G4" i="5"/>
  <c r="G5" i="5"/>
  <c r="G6" i="5"/>
  <c r="G7" i="5"/>
  <c r="G8" i="5"/>
  <c r="F4" i="5"/>
  <c r="F5" i="5"/>
  <c r="F6" i="5"/>
  <c r="F7" i="5"/>
  <c r="F8" i="5"/>
  <c r="F3" i="5"/>
  <c r="D12" i="4"/>
  <c r="D23" i="4"/>
  <c r="D19" i="4"/>
  <c r="F26" i="2"/>
  <c r="F23" i="2"/>
  <c r="F20" i="2"/>
  <c r="F16" i="2"/>
  <c r="F12" i="2"/>
  <c r="F7" i="2"/>
  <c r="F2" i="2"/>
  <c r="C30" i="2"/>
  <c r="D7" i="2" s="1"/>
  <c r="E8" i="1"/>
  <c r="E9" i="1" s="1"/>
  <c r="E12" i="1"/>
  <c r="F12" i="1"/>
  <c r="D12" i="1"/>
  <c r="D10" i="1" l="1"/>
  <c r="D2" i="2"/>
  <c r="D30" i="2" s="1"/>
  <c r="D12" i="2"/>
  <c r="D16" i="2"/>
  <c r="D20" i="2"/>
  <c r="D23" i="2"/>
  <c r="D26" i="2"/>
  <c r="F30" i="2"/>
  <c r="F10" i="1"/>
  <c r="E10" i="1"/>
  <c r="C10" i="4" l="1"/>
  <c r="D10" i="4" s="1"/>
  <c r="F4" i="4" s="1"/>
  <c r="D27" i="4" s="1"/>
  <c r="C32" i="2"/>
  <c r="D3" i="1"/>
  <c r="D11" i="1" s="1"/>
  <c r="D13" i="1" l="1"/>
  <c r="D15" i="1" s="1"/>
  <c r="D16" i="1" s="1"/>
  <c r="F11" i="1"/>
  <c r="F13" i="1" s="1"/>
  <c r="F14" i="1" s="1"/>
  <c r="E11" i="1"/>
  <c r="E13" i="1" s="1"/>
  <c r="C28" i="4" l="1"/>
  <c r="F15" i="1"/>
  <c r="F16" i="1" s="1"/>
  <c r="E14" i="1"/>
  <c r="E15" i="1"/>
  <c r="E16" i="1" s="1"/>
  <c r="D14" i="1"/>
  <c r="C29" i="4" l="1"/>
  <c r="F6" i="4"/>
  <c r="E19" i="4"/>
  <c r="F5" i="4" s="1"/>
  <c r="C30" i="4" l="1"/>
  <c r="F7" i="4"/>
</calcChain>
</file>

<file path=xl/sharedStrings.xml><?xml version="1.0" encoding="utf-8"?>
<sst xmlns="http://schemas.openxmlformats.org/spreadsheetml/2006/main" count="155" uniqueCount="141">
  <si>
    <t xml:space="preserve">Χαμηλή </t>
  </si>
  <si>
    <t>Μεσαία</t>
  </si>
  <si>
    <t>Υψηλή</t>
  </si>
  <si>
    <t>Μήνας (30 ημέρες)</t>
  </si>
  <si>
    <t>Μεταβλητό Κόστος (€)</t>
  </si>
  <si>
    <t xml:space="preserve">Κέρδος / Ζημιά </t>
  </si>
  <si>
    <t>Έσοδα από δωμάτια (€)</t>
  </si>
  <si>
    <t>Συνολικό Κόστος (€)</t>
  </si>
  <si>
    <t>Συνολικά Έσοδα  (€)</t>
  </si>
  <si>
    <t>Δυναμικότητα (#Δωματίων)</t>
  </si>
  <si>
    <r>
      <t>Μεταβλητό Κόστος ανα Κατειλλημένο Δωμάτιο (</t>
    </r>
    <r>
      <rPr>
        <b/>
        <sz val="11"/>
        <color theme="1"/>
        <rFont val="Calibri"/>
        <family val="2"/>
        <charset val="161"/>
      </rPr>
      <t>€)</t>
    </r>
  </si>
  <si>
    <t>Τιμή (€)</t>
  </si>
  <si>
    <t>Πληρότητα</t>
  </si>
  <si>
    <t xml:space="preserve">Νεκρό Σημείο </t>
  </si>
  <si>
    <t>Σταθερό Κόστος (€)
(100.000/μήνα)</t>
  </si>
  <si>
    <t>Απορρυπαντικά και καθαριστικά</t>
  </si>
  <si>
    <t>Μισθοί και υπερωρίες προσωπικού καθαριότητας (αν πληρώνονται ανά δωμάτιο)</t>
  </si>
  <si>
    <t>Κόστος πλυντηρίου (πλύσιμο σεντονιών, πετσετών, ρόμπες κ.λπ.)</t>
  </si>
  <si>
    <t>Αποσβέσεις εξοπλισμού καθαριότητας</t>
  </si>
  <si>
    <t>Κόστος Αναλώσιμων Δωματίου</t>
  </si>
  <si>
    <t>Προϊόντα μπάνιου (σαμπουάν, σαπούνια, κρέμες κ.λπ.)</t>
  </si>
  <si>
    <t>Ρολά χαρτιού υγείας</t>
  </si>
  <si>
    <t>Σακούλες σκουπιδιών</t>
  </si>
  <si>
    <t>Κουβέρτες ή άλλες αναλώσιμες παροχές</t>
  </si>
  <si>
    <t>Κόστος Ενέργειας &amp; Κοινής Ωφέλειας (ανά δωμάτιο)</t>
  </si>
  <si>
    <t>Κατανάλωση ηλεκτρικής ενέργειας (φωτισμός, air-condition, τηλεόραση, ψυγείο)</t>
  </si>
  <si>
    <t>Κατανάλωση νερού και αποχέτευσης</t>
  </si>
  <si>
    <t>Θέρμανση/ψύξη</t>
  </si>
  <si>
    <t>Κόστος Πρωινού &amp; Γεύματος (αν περιλαμβάνεται στη διαμονή)</t>
  </si>
  <si>
    <t>Τρόφιμα και πρώτες ύλες πρωινού</t>
  </si>
  <si>
    <t>Απορρυπαντικά και αναλώσιμα κουζίνας</t>
  </si>
  <si>
    <t>Κόστος μισθοδοσίας προσωπικού εστίασης (αν πληρώνονται ανά μερίδα ή με βάση τη ζήτηση)</t>
  </si>
  <si>
    <t>Κόστος Mini Bar &amp; Room Service (αν υπάρχει)</t>
  </si>
  <si>
    <t>Ποτά και σνακ</t>
  </si>
  <si>
    <t>Κόστος αντικατάστασης προϊόντων</t>
  </si>
  <si>
    <t>Κόστος Συντήρησης &amp; Μικροεπισκευών (μεταβλητό μέρος)</t>
  </si>
  <si>
    <t>Κατανάλωση ανταλλακτικών (λαμπτήρες, βρύσες, χειρολαβές κ.λπ.)</t>
  </si>
  <si>
    <t>Έκτακτες μικροεπισκευές στα δωμάτια</t>
  </si>
  <si>
    <t>Προμήθειες &amp; Κόστος Κρατήσεων (για online κρατήσεις και ταξιδιωτικά γραφεία)</t>
  </si>
  <si>
    <t>Προμήθεια OTA (Booking, Expedia κ.λπ.)</t>
  </si>
  <si>
    <t>Προμήθεια ταξιδιωτικών πρακτορείων</t>
  </si>
  <si>
    <t>Κόστος πιστωτικών καρτών για πληρωμές</t>
  </si>
  <si>
    <t xml:space="preserve">Κόστος Καθαριότητας </t>
  </si>
  <si>
    <t xml:space="preserve">Συνολικό Μεταβλητό Κόστος / διαμονή </t>
  </si>
  <si>
    <t xml:space="preserve">Κόστος </t>
  </si>
  <si>
    <t xml:space="preserve">Κόστος μετά από μείωση </t>
  </si>
  <si>
    <t xml:space="preserve">% Μεταβολή Συνολικού Μεταβλητού Κόστους </t>
  </si>
  <si>
    <t>1. Καθαριότητα &amp; Λινοθήκη</t>
  </si>
  <si>
    <t>Cost Drivers &amp; Επίδραση στο Κόστος</t>
  </si>
  <si>
    <t>2. Αναλώσιμα Δωματίου</t>
  </si>
  <si>
    <t>3. Ενέργεια &amp; Κοινής Ωφέλειας</t>
  </si>
  <si>
    <t>4. Πρωινό &amp; Γεύμα</t>
  </si>
  <si>
    <t>5. Mini Bar &amp; Room Service</t>
  </si>
  <si>
    <t>6. Συντήρηση &amp; Μικροεπισκευές</t>
  </si>
  <si>
    <t>7. Προμήθειες &amp; Κόστος Κρατήσεων</t>
  </si>
  <si>
    <t xml:space="preserve">% </t>
  </si>
  <si>
    <t>% μετά από εφαρμογή στρατηγικής μείωσης</t>
  </si>
  <si>
    <t>Ενοίκιο</t>
  </si>
  <si>
    <t>Αποσβέσεις Εξοπλισμού</t>
  </si>
  <si>
    <t>Δανεισμός</t>
  </si>
  <si>
    <t>Ασφάλιση</t>
  </si>
  <si>
    <t>Ανταγωνισμός</t>
  </si>
  <si>
    <t xml:space="preserve">Μηνιαίο κόστος </t>
  </si>
  <si>
    <t xml:space="preserve">Αριθμός Δωματίων </t>
  </si>
  <si>
    <t>Λοίπα Σταθερά Έξοδα (Πάγια)</t>
  </si>
  <si>
    <t xml:space="preserve">% αναλογία επιθυμητού κερδους προς συνολικό κόστος </t>
  </si>
  <si>
    <t>% πληρότητας</t>
  </si>
  <si>
    <t xml:space="preserve">Μέση Μηνιαία </t>
  </si>
  <si>
    <t xml:space="preserve">Πλήθος Ανταγωνιστών </t>
  </si>
  <si>
    <t>Εξωτερικοί παράγοντες (E)</t>
  </si>
  <si>
    <t>Τουριστική Κίνηση</t>
  </si>
  <si>
    <t>Αφίξεις τουριστών  (Πρόβλεψη)</t>
  </si>
  <si>
    <t>Αφίξεις τουριστών  (προηγούμενης περιόδου)</t>
  </si>
  <si>
    <t>ανά διαμονή/δωμάτιο</t>
  </si>
  <si>
    <t>Τιμή Δωματίου Ξενοδοχείου</t>
  </si>
  <si>
    <t xml:space="preserve">Μισθοδοσία, ενέργεια, αναλώσιμα, δαπάνες μάρκετινγκ  κλπ </t>
  </si>
  <si>
    <t>Άθροισμα Μηνιαίων Μέσων Τιμών Ανταγωνιστών</t>
  </si>
  <si>
    <t>CC</t>
  </si>
  <si>
    <t>Αν CC  &gt; 0 ο ανταγωνσιμός έχει μεγαλύτερες τιμές - περιθώριο αυξησης τιμής
Αν CC &lt; 0 ο ανταγωνσιμός έχει χαμηλότερες τιμές - περιθώριο μείωσης τιμής</t>
  </si>
  <si>
    <t>Μέσος όρος ανταγωνισμού</t>
  </si>
  <si>
    <t>Αναλογία Πρόβλεψη/Προηγούμενη περίοδος Τ</t>
  </si>
  <si>
    <t>Αν Τ &gt; 0 αυξημένη κίνηση - περιθώριο αυξησης τιμής
Αν Τ &lt; 0 μειωμένη κίνηση- περιθώριο μείωσης τιμής</t>
  </si>
  <si>
    <t>Pr</t>
  </si>
  <si>
    <t>1+Pr</t>
  </si>
  <si>
    <t>Έσοδα</t>
  </si>
  <si>
    <t>Κόστη</t>
  </si>
  <si>
    <t>Κέρδος</t>
  </si>
  <si>
    <t>Τιμή</t>
  </si>
  <si>
    <t>Τιμή = [(FC + VC)x(1+Pr)]/O</t>
  </si>
  <si>
    <t>Συνολικό Μηνιαίο Μεταβλητό Κόστος</t>
  </si>
  <si>
    <t>Συνολικό Μηνιαίο Πάγιο Κόστος</t>
  </si>
  <si>
    <t>Πάγια Κόστη (FC)</t>
  </si>
  <si>
    <t>Μετάβλητα Κόστη (VC)</t>
  </si>
  <si>
    <t>Στόχος Κερδοφορίας  (Pr)</t>
  </si>
  <si>
    <t>Μέση Πληρότητα  (O)</t>
  </si>
  <si>
    <t xml:space="preserve"> + προσαρμογή ανταγωνισμού + προσαρμογή τουριστικής κίνησης</t>
  </si>
  <si>
    <t>Hotel Revenue Management</t>
  </si>
  <si>
    <r>
      <t>1. Αριθμός διανυκτερεύσεων</t>
    </r>
    <r>
      <rPr>
        <sz val="14"/>
        <color theme="1"/>
        <rFont val="Aptos"/>
        <family val="2"/>
      </rPr>
      <t xml:space="preserve"> → Όσο περισσότερες διανυκτερεύσεις, τόσο περισσότερες φορές απαιτείται καθαρισμός.</t>
    </r>
  </si>
  <si>
    <r>
      <t>2. Συχνότητα αλλαγής λινοθήκης</t>
    </r>
    <r>
      <rPr>
        <sz val="14"/>
        <color theme="1"/>
        <rFont val="Aptos"/>
        <family val="2"/>
      </rPr>
      <t xml:space="preserve"> → Αν αλλάζονται πετσέτες και σεντόνια καθημερινά, το κόστος πλυντηρίου και προσωπικού αυξάνεται.</t>
    </r>
  </si>
  <si>
    <r>
      <t>3. Κατανάλωση απορρυπαντικών ανά δωμάτιο</t>
    </r>
    <r>
      <rPr>
        <sz val="14"/>
        <color theme="1"/>
        <rFont val="Aptos"/>
        <family val="2"/>
      </rPr>
      <t xml:space="preserve"> → Η υπερβολική χρήση αυξάνει το κόστος προμηθειών και πλυσίματος.</t>
    </r>
  </si>
  <si>
    <r>
      <t>1. Αριθμός διανυκτερεύσεων</t>
    </r>
    <r>
      <rPr>
        <sz val="14"/>
        <color theme="1"/>
        <rFont val="Aptos"/>
        <family val="2"/>
      </rPr>
      <t xml:space="preserve"> → Περισσότερες διανυκτερεύσεις σημαίνουν μεγαλύτερη κατανάλωση προϊόντων.</t>
    </r>
  </si>
  <si>
    <r>
      <t>2. Μέσος αριθμός προϊόντων που χρησιμοποιούνται ανά πελάτη</t>
    </r>
    <r>
      <rPr>
        <sz val="14"/>
        <color theme="1"/>
        <rFont val="Aptos"/>
        <family val="2"/>
      </rPr>
      <t xml:space="preserve"> → Κάποιοι πελάτες καταναλώνουν πολλά προϊόντα, αυξάνοντας το κόστος.</t>
    </r>
  </si>
  <si>
    <r>
      <t>3. Πολιτική ξενοδοχείου για τα παρεχόμενα προϊόντα</t>
    </r>
    <r>
      <rPr>
        <sz val="14"/>
        <color theme="1"/>
        <rFont val="Aptos"/>
        <family val="2"/>
      </rPr>
      <t xml:space="preserve"> → Η δωρεάν διάθεση περισσότερων προϊόντων οδηγεί σε υψηλότερα κόστη.</t>
    </r>
  </si>
  <si>
    <r>
      <t>1. Αριθμός διανυκτερεύσεων</t>
    </r>
    <r>
      <rPr>
        <sz val="14"/>
        <color theme="1"/>
        <rFont val="Aptos"/>
        <family val="2"/>
      </rPr>
      <t xml:space="preserve"> → Μεγαλύτερη κατανάλωση ρεύματος, νερού και θέρμανσης/κλιματισμού.</t>
    </r>
  </si>
  <si>
    <r>
      <t>2. Ώρες λειτουργίας ηλεκτρικών συσκευών</t>
    </r>
    <r>
      <rPr>
        <sz val="14"/>
        <color theme="1"/>
        <rFont val="Aptos"/>
        <family val="2"/>
      </rPr>
      <t xml:space="preserve"> → Πελάτες που αφήνουν το air-condition ή το φως ανοιχτό αυξάνουν το κόστος.</t>
    </r>
  </si>
  <si>
    <r>
      <t>3. Εποχικότητα (καλοκαίρι/χειμώνας)</t>
    </r>
    <r>
      <rPr>
        <sz val="14"/>
        <color theme="1"/>
        <rFont val="Aptos"/>
        <family val="2"/>
      </rPr>
      <t xml:space="preserve"> → Υψηλότερο κόστος ενέργειας λόγω αυξημένης χρήσης κλιματισμού ή θέρμανσης.</t>
    </r>
  </si>
  <si>
    <r>
      <t>1. Αριθμός γευμάτων που σερβίρονται ανά πελάτη</t>
    </r>
    <r>
      <rPr>
        <sz val="14"/>
        <color theme="1"/>
        <rFont val="Aptos"/>
        <family val="2"/>
      </rPr>
      <t xml:space="preserve"> → Περισσότερα γεύματα σημαίνουν περισσότερες πρώτες ύλες και κόστος προετοιμασίας.</t>
    </r>
  </si>
  <si>
    <r>
      <t>2. Μέσο κόστος πρώτων υλών ανά γεύμα</t>
    </r>
    <r>
      <rPr>
        <sz val="14"/>
        <color theme="1"/>
        <rFont val="Aptos"/>
        <family val="2"/>
      </rPr>
      <t xml:space="preserve"> → Οι ακριβές πρώτες ύλες αυξάνουν το συνολικό κόστος.</t>
    </r>
  </si>
  <si>
    <r>
      <t>3. Ποσοστό σπατάλης τροφίμων</t>
    </r>
    <r>
      <rPr>
        <sz val="14"/>
        <color theme="1"/>
        <rFont val="Aptos"/>
        <family val="2"/>
      </rPr>
      <t xml:space="preserve"> → Περισσεύματα αυξάνουν το κόστος ανά γεύμα.</t>
    </r>
  </si>
  <si>
    <r>
      <t>1. Ποσοστό χρήσης mini bar ανά πελάτη</t>
    </r>
    <r>
      <rPr>
        <sz val="14"/>
        <color theme="1"/>
        <rFont val="Aptos"/>
        <family val="2"/>
      </rPr>
      <t xml:space="preserve"> → Η χαμηλή κατανάλωση μπορεί να οδηγήσει σε ζημιές λόγω αχρησιμοποίητων προϊόντων.</t>
    </r>
  </si>
  <si>
    <r>
      <t>2. Συχνότητα ανανέωσης αποθεμάτων</t>
    </r>
    <r>
      <rPr>
        <sz val="14"/>
        <color theme="1"/>
        <rFont val="Aptos"/>
        <family val="2"/>
      </rPr>
      <t xml:space="preserve"> → Υπερβολικά συχνή αντικατάσταση αυξάνει το κόστος logistics.</t>
    </r>
  </si>
  <si>
    <r>
      <t>3. Κόστος ανά προϊόν που πωλείται στο mini bar</t>
    </r>
    <r>
      <rPr>
        <sz val="14"/>
        <color theme="1"/>
        <rFont val="Aptos"/>
        <family val="2"/>
      </rPr>
      <t xml:space="preserve"> → Ακριβά προϊόντα μπορεί να έχουν μικρό περιθώριο κέρδους.</t>
    </r>
  </si>
  <si>
    <r>
      <t>1. Μέσος όρος βλαβών ανά δωμάτιο</t>
    </r>
    <r>
      <rPr>
        <sz val="14"/>
        <color theme="1"/>
        <rFont val="Aptos"/>
        <family val="2"/>
      </rPr>
      <t xml:space="preserve"> → Συχνές βλάβες αυξάνουν τα έξοδα επισκευών.</t>
    </r>
  </si>
  <si>
    <r>
      <t>2. Συχνότητα προγραμματισμένης συντήρησης</t>
    </r>
    <r>
      <rPr>
        <sz val="14"/>
        <color theme="1"/>
        <rFont val="Aptos"/>
        <family val="2"/>
      </rPr>
      <t xml:space="preserve"> → Λιγότερη προληπτική συντήρηση οδηγεί σε υψηλότερα έκτακτα κόστη.</t>
    </r>
  </si>
  <si>
    <r>
      <t>3. Διάρκεια ζωής εξοπλισμού</t>
    </r>
    <r>
      <rPr>
        <sz val="14"/>
        <color theme="1"/>
        <rFont val="Aptos"/>
        <family val="2"/>
      </rPr>
      <t xml:space="preserve"> → Φθηνότερος εξοπλισμός μπορεί να απαιτεί πιο συχνές αντικαταστάσεις.</t>
    </r>
  </si>
  <si>
    <r>
      <t>1. Ποσοστό κρατήσεων μέσω OTAs</t>
    </r>
    <r>
      <rPr>
        <sz val="14"/>
        <color theme="1"/>
        <rFont val="Aptos"/>
        <family val="2"/>
      </rPr>
      <t xml:space="preserve"> → Υψηλή εξάρτηση από πλατφόρμες κρατήσεων σημαίνει μεγάλες προμήθειες.</t>
    </r>
  </si>
  <si>
    <r>
      <t>2. Μέση προμήθεια ανά κράτηση</t>
    </r>
    <r>
      <rPr>
        <sz val="14"/>
        <color theme="1"/>
        <rFont val="Aptos"/>
        <family val="2"/>
      </rPr>
      <t xml:space="preserve"> → Οι προμήθειες μειώνουν το καθαρό έσοδο του ξενοδοχείου.</t>
    </r>
  </si>
  <si>
    <r>
      <t>3. Ποσοστό πληρωμών με πιστωτική κάρτα</t>
    </r>
    <r>
      <rPr>
        <sz val="14"/>
        <color theme="1"/>
        <rFont val="Aptos"/>
        <family val="2"/>
      </rPr>
      <t xml:space="preserve"> → Οι τραπεζικές προμήθειες αυξάνουν το κόστος ανά κράτηση.</t>
    </r>
  </si>
  <si>
    <t xml:space="preserve">Μήνας </t>
  </si>
  <si>
    <t>Αφίξεις</t>
  </si>
  <si>
    <t>Μάρτιος 23</t>
  </si>
  <si>
    <t>Απρίλιος 23</t>
  </si>
  <si>
    <t>Μάιος 23</t>
  </si>
  <si>
    <t>Ιούνιος 23</t>
  </si>
  <si>
    <t>Ιούλιος 23</t>
  </si>
  <si>
    <t>Αύγουστος 23</t>
  </si>
  <si>
    <t>Σεπτέμβριος 23</t>
  </si>
  <si>
    <t>Μάρτιος 24</t>
  </si>
  <si>
    <t>Απρίλιος 24</t>
  </si>
  <si>
    <t>Μάιος 24</t>
  </si>
  <si>
    <t>Ιούνιος 24</t>
  </si>
  <si>
    <t>Ιούλιος 24</t>
  </si>
  <si>
    <t>Αύγουστος 24</t>
  </si>
  <si>
    <t xml:space="preserve">24 -23 </t>
  </si>
  <si>
    <t>24/23</t>
  </si>
  <si>
    <t>Πρόσθετα Έσοδα (€)
%  Έσοδα από δωμάτια</t>
  </si>
  <si>
    <r>
      <t xml:space="preserve">Πρόσθετα Έσοδα (€)
</t>
    </r>
    <r>
      <rPr>
        <b/>
        <i/>
        <sz val="9"/>
        <color theme="1"/>
        <rFont val="Calibri"/>
        <family val="2"/>
        <charset val="161"/>
        <scheme val="minor"/>
      </rPr>
      <t>% x Έσοδα από δωμάτια</t>
    </r>
  </si>
  <si>
    <t>Αριθμός Διανυκτερεύσεων (Μέση Μηνιαία x 30 ημέρες x Αριθμός Δωματίων)</t>
  </si>
  <si>
    <t>Συνολικά Έσοδα  (€) για Νεκρό Σημείο</t>
  </si>
  <si>
    <t xml:space="preserve"> + προσαρμογή ανταγωνισμού CC</t>
  </si>
  <si>
    <t xml:space="preserve"> + προσαρμογή τουριστικής κίνησης 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</si>
</sst>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6" formatCode="#,##0\ &quot;€&quot;;[Red]\-#,##0\ &quot;€&quot;"/>
    <numFmt numFmtId="164" formatCode="#,##0\ &quot;€&quot;"/>
    <numFmt numFmtId="165" formatCode="0.00_ ;[Red]\-0.00\ "/>
    <numFmt numFmtId="166" formatCode="0.0%"/>
    <numFmt numFmtId="167" formatCode="0.0000"/>
    <numFmt numFmtId="168" formatCode="#,##0.0"/>
  </numFmts>
  <fonts count="21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8"/>
      <name val="Calibri"/>
      <family val="2"/>
      <charset val="161"/>
      <scheme val="minor"/>
    </font>
    <font>
      <b/>
      <sz val="11"/>
      <color theme="1"/>
      <name val="Calibri"/>
      <family val="2"/>
      <charset val="161"/>
    </font>
    <font>
      <i/>
      <sz val="8"/>
      <color theme="1"/>
      <name val="Calibri"/>
      <family val="2"/>
      <charset val="161"/>
      <scheme val="minor"/>
    </font>
    <font>
      <b/>
      <i/>
      <sz val="10"/>
      <color theme="1"/>
      <name val="Calibri"/>
      <family val="2"/>
      <charset val="161"/>
      <scheme val="minor"/>
    </font>
    <font>
      <b/>
      <i/>
      <sz val="9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b/>
      <sz val="11"/>
      <color theme="1"/>
      <name val="Aptos"/>
      <family val="2"/>
    </font>
    <font>
      <sz val="11"/>
      <color theme="1"/>
      <name val="Aptos"/>
      <family val="2"/>
    </font>
    <font>
      <sz val="12"/>
      <color theme="1"/>
      <name val="Aptos"/>
      <family val="2"/>
    </font>
    <font>
      <sz val="12"/>
      <color theme="1"/>
      <name val="Calibri"/>
      <family val="2"/>
      <charset val="161"/>
      <scheme val="minor"/>
    </font>
    <font>
      <sz val="14"/>
      <color theme="1"/>
      <name val="Calibri"/>
      <family val="2"/>
      <charset val="161"/>
      <scheme val="minor"/>
    </font>
    <font>
      <b/>
      <sz val="14"/>
      <color theme="1"/>
      <name val="Aptos"/>
      <family val="2"/>
    </font>
    <font>
      <sz val="14"/>
      <color theme="1"/>
      <name val="Aptos"/>
      <family val="2"/>
    </font>
    <font>
      <sz val="10"/>
      <color theme="1"/>
      <name val="Calibri"/>
      <family val="2"/>
      <charset val="161"/>
      <scheme val="minor"/>
    </font>
    <font>
      <sz val="8"/>
      <color theme="1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i/>
      <sz val="9"/>
      <color theme="1"/>
      <name val="Calibri"/>
      <family val="2"/>
      <charset val="161"/>
      <scheme val="minor"/>
    </font>
    <font>
      <i/>
      <sz val="11"/>
      <color theme="1"/>
      <name val="Calibri"/>
      <family val="2"/>
      <charset val="161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0">
    <xf numFmtId="0" fontId="0" fillId="0" borderId="0" xfId="0"/>
    <xf numFmtId="0" fontId="0" fillId="2" borderId="1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4" borderId="0" xfId="0" applyFill="1"/>
    <xf numFmtId="0" fontId="0" fillId="4" borderId="0" xfId="0" applyFill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164" fontId="1" fillId="3" borderId="1" xfId="0" applyNumberFormat="1" applyFont="1" applyFill="1" applyBorder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9" fontId="4" fillId="4" borderId="0" xfId="0" applyNumberFormat="1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/>
    </xf>
    <xf numFmtId="9" fontId="5" fillId="5" borderId="1" xfId="0" applyNumberFormat="1" applyFont="1" applyFill="1" applyBorder="1" applyAlignment="1">
      <alignment horizontal="center" vertical="center"/>
    </xf>
    <xf numFmtId="3" fontId="5" fillId="5" borderId="1" xfId="0" applyNumberFormat="1" applyFont="1" applyFill="1" applyBorder="1" applyAlignment="1">
      <alignment horizontal="center" vertical="center"/>
    </xf>
    <xf numFmtId="164" fontId="0" fillId="5" borderId="1" xfId="0" applyNumberFormat="1" applyFill="1" applyBorder="1" applyAlignment="1">
      <alignment horizontal="center" vertical="center"/>
    </xf>
    <xf numFmtId="6" fontId="1" fillId="4" borderId="1" xfId="0" applyNumberFormat="1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left" vertical="center" indent="2"/>
    </xf>
    <xf numFmtId="0" fontId="8" fillId="6" borderId="1" xfId="0" applyFont="1" applyFill="1" applyBorder="1" applyAlignment="1">
      <alignment horizontal="left" vertical="center" indent="2"/>
    </xf>
    <xf numFmtId="0" fontId="0" fillId="0" borderId="1" xfId="0" applyBorder="1" applyAlignment="1">
      <alignment horizontal="center" vertical="center"/>
    </xf>
    <xf numFmtId="0" fontId="8" fillId="6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3" fontId="1" fillId="8" borderId="1" xfId="0" applyNumberFormat="1" applyFont="1" applyFill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4" borderId="0" xfId="0" applyFont="1" applyFill="1" applyAlignment="1">
      <alignment horizontal="center" vertical="center" wrapText="1"/>
    </xf>
    <xf numFmtId="0" fontId="1" fillId="4" borderId="0" xfId="0" applyFont="1" applyFill="1" applyAlignment="1">
      <alignment horizontal="center" vertical="center"/>
    </xf>
    <xf numFmtId="0" fontId="10" fillId="4" borderId="0" xfId="0" applyFont="1" applyFill="1" applyAlignment="1">
      <alignment vertical="center"/>
    </xf>
    <xf numFmtId="0" fontId="11" fillId="4" borderId="0" xfId="0" applyFont="1" applyFill="1"/>
    <xf numFmtId="0" fontId="0" fillId="4" borderId="0" xfId="0" applyFill="1" applyAlignment="1">
      <alignment vertical="center"/>
    </xf>
    <xf numFmtId="166" fontId="1" fillId="0" borderId="1" xfId="0" applyNumberFormat="1" applyFont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 wrapText="1"/>
    </xf>
    <xf numFmtId="3" fontId="0" fillId="4" borderId="0" xfId="0" applyNumberFormat="1" applyFill="1" applyAlignment="1">
      <alignment horizontal="center" vertical="center"/>
    </xf>
    <xf numFmtId="0" fontId="12" fillId="4" borderId="0" xfId="0" applyFont="1" applyFill="1" applyAlignment="1">
      <alignment horizontal="center"/>
    </xf>
    <xf numFmtId="0" fontId="13" fillId="2" borderId="1" xfId="0" applyFont="1" applyFill="1" applyBorder="1" applyAlignment="1">
      <alignment horizontal="center" vertical="center"/>
    </xf>
    <xf numFmtId="0" fontId="12" fillId="4" borderId="0" xfId="0" applyFont="1" applyFill="1"/>
    <xf numFmtId="0" fontId="13" fillId="0" borderId="1" xfId="0" applyFont="1" applyBorder="1" applyAlignment="1">
      <alignment horizontal="left" vertical="center" indent="1"/>
    </xf>
    <xf numFmtId="0" fontId="12" fillId="0" borderId="1" xfId="0" applyFont="1" applyBorder="1"/>
    <xf numFmtId="0" fontId="13" fillId="0" borderId="1" xfId="0" applyFont="1" applyBorder="1" applyAlignment="1">
      <alignment vertical="center"/>
    </xf>
    <xf numFmtId="4" fontId="1" fillId="0" borderId="1" xfId="0" applyNumberFormat="1" applyFont="1" applyBorder="1" applyAlignment="1">
      <alignment horizontal="center" vertical="center"/>
    </xf>
    <xf numFmtId="4" fontId="1" fillId="4" borderId="1" xfId="0" applyNumberFormat="1" applyFont="1" applyFill="1" applyBorder="1" applyAlignment="1">
      <alignment horizontal="center" vertical="center"/>
    </xf>
    <xf numFmtId="0" fontId="16" fillId="8" borderId="1" xfId="0" applyFont="1" applyFill="1" applyBorder="1" applyAlignment="1">
      <alignment horizontal="left" vertical="center"/>
    </xf>
    <xf numFmtId="0" fontId="1" fillId="8" borderId="1" xfId="0" applyFont="1" applyFill="1" applyBorder="1" applyAlignment="1">
      <alignment horizontal="center" vertical="center" wrapText="1"/>
    </xf>
    <xf numFmtId="9" fontId="0" fillId="4" borderId="0" xfId="0" applyNumberFormat="1" applyFill="1" applyAlignment="1">
      <alignment horizontal="left" vertical="center"/>
    </xf>
    <xf numFmtId="0" fontId="0" fillId="4" borderId="0" xfId="0" applyFill="1" applyAlignment="1">
      <alignment horizontal="center"/>
    </xf>
    <xf numFmtId="0" fontId="1" fillId="4" borderId="1" xfId="0" applyFont="1" applyFill="1" applyBorder="1" applyAlignment="1">
      <alignment horizontal="center"/>
    </xf>
    <xf numFmtId="3" fontId="0" fillId="4" borderId="1" xfId="0" applyNumberFormat="1" applyFill="1" applyBorder="1" applyAlignment="1">
      <alignment horizontal="center"/>
    </xf>
    <xf numFmtId="2" fontId="0" fillId="4" borderId="1" xfId="0" applyNumberFormat="1" applyFill="1" applyBorder="1" applyAlignment="1">
      <alignment horizontal="center"/>
    </xf>
    <xf numFmtId="0" fontId="17" fillId="4" borderId="0" xfId="0" applyFont="1" applyFill="1" applyAlignment="1">
      <alignment horizontal="center"/>
    </xf>
    <xf numFmtId="3" fontId="18" fillId="4" borderId="0" xfId="0" applyNumberFormat="1" applyFont="1" applyFill="1" applyAlignment="1">
      <alignment horizontal="center"/>
    </xf>
    <xf numFmtId="9" fontId="18" fillId="4" borderId="0" xfId="0" applyNumberFormat="1" applyFont="1" applyFill="1" applyAlignment="1">
      <alignment horizontal="center"/>
    </xf>
    <xf numFmtId="0" fontId="18" fillId="4" borderId="0" xfId="0" applyFont="1" applyFill="1"/>
    <xf numFmtId="2" fontId="18" fillId="4" borderId="0" xfId="0" applyNumberFormat="1" applyFont="1" applyFill="1" applyAlignment="1">
      <alignment horizontal="center"/>
    </xf>
    <xf numFmtId="10" fontId="0" fillId="5" borderId="1" xfId="0" applyNumberFormat="1" applyFill="1" applyBorder="1" applyAlignment="1">
      <alignment horizontal="center" vertical="center"/>
    </xf>
    <xf numFmtId="167" fontId="1" fillId="4" borderId="1" xfId="0" applyNumberFormat="1" applyFont="1" applyFill="1" applyBorder="1" applyAlignment="1">
      <alignment horizontal="center" vertical="center"/>
    </xf>
    <xf numFmtId="3" fontId="1" fillId="9" borderId="1" xfId="0" applyNumberFormat="1" applyFont="1" applyFill="1" applyBorder="1" applyAlignment="1">
      <alignment horizontal="center" vertical="center"/>
    </xf>
    <xf numFmtId="0" fontId="1" fillId="9" borderId="1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9" fontId="1" fillId="0" borderId="1" xfId="0" applyNumberFormat="1" applyFont="1" applyBorder="1" applyAlignment="1">
      <alignment horizontal="center" vertical="center"/>
    </xf>
    <xf numFmtId="166" fontId="1" fillId="0" borderId="3" xfId="0" applyNumberFormat="1" applyFont="1" applyBorder="1" applyAlignment="1">
      <alignment horizontal="center" vertical="center"/>
    </xf>
    <xf numFmtId="166" fontId="1" fillId="0" borderId="4" xfId="0" applyNumberFormat="1" applyFont="1" applyBorder="1" applyAlignment="1">
      <alignment horizontal="center" vertical="center"/>
    </xf>
    <xf numFmtId="166" fontId="1" fillId="0" borderId="2" xfId="0" applyNumberFormat="1" applyFont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center"/>
    </xf>
    <xf numFmtId="0" fontId="1" fillId="8" borderId="3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1" fillId="8" borderId="5" xfId="0" applyFont="1" applyFill="1" applyBorder="1" applyAlignment="1">
      <alignment horizontal="center" vertical="center"/>
    </xf>
    <xf numFmtId="0" fontId="1" fillId="8" borderId="6" xfId="0" applyFont="1" applyFill="1" applyBorder="1" applyAlignment="1">
      <alignment horizontal="center" vertical="center"/>
    </xf>
    <xf numFmtId="165" fontId="1" fillId="0" borderId="1" xfId="0" applyNumberFormat="1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9" fontId="1" fillId="9" borderId="3" xfId="0" applyNumberFormat="1" applyFont="1" applyFill="1" applyBorder="1" applyAlignment="1">
      <alignment horizontal="center" vertical="center"/>
    </xf>
    <xf numFmtId="9" fontId="1" fillId="9" borderId="2" xfId="0" applyNumberFormat="1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0" fontId="19" fillId="4" borderId="0" xfId="0" applyFont="1" applyFill="1" applyAlignment="1">
      <alignment horizontal="center"/>
    </xf>
    <xf numFmtId="4" fontId="1" fillId="9" borderId="6" xfId="0" applyNumberFormat="1" applyFont="1" applyFill="1" applyBorder="1" applyAlignment="1">
      <alignment horizontal="center" vertical="center"/>
    </xf>
    <xf numFmtId="168" fontId="20" fillId="4" borderId="0" xfId="0" applyNumberFormat="1" applyFont="1" applyFill="1" applyAlignment="1">
      <alignment horizontal="center"/>
    </xf>
    <xf numFmtId="0" fontId="20" fillId="4" borderId="0" xfId="0" applyFont="1" applyFill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l-G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'Τουριστικές Αφίξεις'!$C$2</c:f>
              <c:strCache>
                <c:ptCount val="1"/>
                <c:pt idx="0">
                  <c:v>Αφίξεις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'Τουριστικές Αφίξεις'!$B$3:$B$15</c:f>
              <c:strCache>
                <c:ptCount val="13"/>
                <c:pt idx="0">
                  <c:v>Μάρτιος 23</c:v>
                </c:pt>
                <c:pt idx="1">
                  <c:v>Απρίλιος 23</c:v>
                </c:pt>
                <c:pt idx="2">
                  <c:v>Μάιος 23</c:v>
                </c:pt>
                <c:pt idx="3">
                  <c:v>Ιούνιος 23</c:v>
                </c:pt>
                <c:pt idx="4">
                  <c:v>Ιούλιος 23</c:v>
                </c:pt>
                <c:pt idx="5">
                  <c:v>Αύγουστος 23</c:v>
                </c:pt>
                <c:pt idx="6">
                  <c:v>Σεπτέμβριος 23</c:v>
                </c:pt>
                <c:pt idx="7">
                  <c:v>Μάρτιος 24</c:v>
                </c:pt>
                <c:pt idx="8">
                  <c:v>Απρίλιος 24</c:v>
                </c:pt>
                <c:pt idx="9">
                  <c:v>Μάιος 24</c:v>
                </c:pt>
                <c:pt idx="10">
                  <c:v>Ιούνιος 24</c:v>
                </c:pt>
                <c:pt idx="11">
                  <c:v>Ιούλιος 24</c:v>
                </c:pt>
                <c:pt idx="12">
                  <c:v>Αύγουστος 24</c:v>
                </c:pt>
              </c:strCache>
            </c:strRef>
          </c:cat>
          <c:val>
            <c:numRef>
              <c:f>'Τουριστικές Αφίξεις'!$C$3:$C$15</c:f>
              <c:numCache>
                <c:formatCode>#,##0</c:formatCode>
                <c:ptCount val="13"/>
                <c:pt idx="0">
                  <c:v>7617</c:v>
                </c:pt>
                <c:pt idx="1">
                  <c:v>67253</c:v>
                </c:pt>
                <c:pt idx="2">
                  <c:v>183081</c:v>
                </c:pt>
                <c:pt idx="3">
                  <c:v>328108</c:v>
                </c:pt>
                <c:pt idx="4">
                  <c:v>414795</c:v>
                </c:pt>
                <c:pt idx="5">
                  <c:v>395997</c:v>
                </c:pt>
                <c:pt idx="6">
                  <c:v>305122</c:v>
                </c:pt>
                <c:pt idx="7">
                  <c:v>7903</c:v>
                </c:pt>
                <c:pt idx="8">
                  <c:v>75881</c:v>
                </c:pt>
                <c:pt idx="9">
                  <c:v>207903</c:v>
                </c:pt>
                <c:pt idx="10">
                  <c:v>342349</c:v>
                </c:pt>
                <c:pt idx="11">
                  <c:v>431419</c:v>
                </c:pt>
                <c:pt idx="12">
                  <c:v>421457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D8E-45D8-865C-736B7DEA25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995952"/>
        <c:axId val="99994032"/>
      </c:lineChart>
      <c:catAx>
        <c:axId val="99995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99994032"/>
        <c:crosses val="autoZero"/>
        <c:auto val="1"/>
        <c:lblAlgn val="ctr"/>
        <c:lblOffset val="100"/>
        <c:noMultiLvlLbl val="0"/>
      </c:catAx>
      <c:valAx>
        <c:axId val="999940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999959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236220</xdr:colOff>
      <xdr:row>2</xdr:row>
      <xdr:rowOff>7620</xdr:rowOff>
    </xdr:from>
    <xdr:to>
      <xdr:col>21</xdr:col>
      <xdr:colOff>411480</xdr:colOff>
      <xdr:row>26</xdr:row>
      <xdr:rowOff>15240</xdr:rowOff>
    </xdr:to>
    <xdr:graphicFrame macro="">
      <xdr:nvGraphicFramePr>
        <xdr:cNvPr id="3" name="Γράφημα 2">
          <a:extLst>
            <a:ext uri="{FF2B5EF4-FFF2-40B4-BE49-F238E27FC236}">
              <a16:creationId xmlns:a16="http://schemas.microsoft.com/office/drawing/2014/main" id="{19585F0F-5247-89A5-9BB1-F2FA4E710E6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Θέμα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228F5C-EB52-40F6-8421-DFBC7884A9E7}">
  <dimension ref="A1:F17"/>
  <sheetViews>
    <sheetView tabSelected="1" zoomScale="90" zoomScaleNormal="90" workbookViewId="0">
      <selection activeCell="D7" sqref="D7"/>
    </sheetView>
  </sheetViews>
  <sheetFormatPr defaultRowHeight="14.4" x14ac:dyDescent="0.3"/>
  <cols>
    <col min="1" max="1" width="19.33203125" style="4" customWidth="1"/>
    <col min="2" max="2" width="8.21875" style="4" bestFit="1" customWidth="1"/>
    <col min="3" max="3" width="33" style="4" customWidth="1"/>
    <col min="4" max="6" width="46.21875" style="4" customWidth="1"/>
    <col min="7" max="16384" width="8.88671875" style="4"/>
  </cols>
  <sheetData>
    <row r="1" spans="1:6" ht="37.799999999999997" customHeight="1" x14ac:dyDescent="0.3">
      <c r="A1" s="29"/>
      <c r="C1" s="62" t="s">
        <v>96</v>
      </c>
      <c r="D1" s="63"/>
      <c r="E1" s="63"/>
      <c r="F1" s="64"/>
    </row>
    <row r="2" spans="1:6" ht="29.4" customHeight="1" x14ac:dyDescent="0.3">
      <c r="C2" s="6" t="s">
        <v>9</v>
      </c>
      <c r="D2" s="2">
        <v>100</v>
      </c>
      <c r="E2" s="5"/>
      <c r="F2" s="5"/>
    </row>
    <row r="3" spans="1:6" ht="29.4" customHeight="1" x14ac:dyDescent="0.3">
      <c r="C3" s="10" t="s">
        <v>10</v>
      </c>
      <c r="D3" s="7">
        <f>'Variable Cost Analysis'!F30</f>
        <v>30</v>
      </c>
      <c r="E3" s="8"/>
      <c r="F3" s="5"/>
    </row>
    <row r="4" spans="1:6" ht="10.8" customHeight="1" x14ac:dyDescent="0.3">
      <c r="C4" s="5"/>
      <c r="D4" s="5"/>
      <c r="E4" s="5"/>
      <c r="F4" s="5"/>
    </row>
    <row r="5" spans="1:6" ht="29.4" customHeight="1" x14ac:dyDescent="0.3">
      <c r="B5" s="11">
        <v>30</v>
      </c>
      <c r="C5" s="1" t="s">
        <v>3</v>
      </c>
      <c r="D5" s="3" t="s">
        <v>0</v>
      </c>
      <c r="E5" s="3" t="s">
        <v>1</v>
      </c>
      <c r="F5" s="3" t="s">
        <v>2</v>
      </c>
    </row>
    <row r="6" spans="1:6" ht="29.4" customHeight="1" x14ac:dyDescent="0.3">
      <c r="C6" s="3" t="s">
        <v>11</v>
      </c>
      <c r="D6" s="14">
        <v>80</v>
      </c>
      <c r="E6" s="14">
        <v>120</v>
      </c>
      <c r="F6" s="14">
        <v>180</v>
      </c>
    </row>
    <row r="7" spans="1:6" ht="29.4" customHeight="1" x14ac:dyDescent="0.3">
      <c r="C7" s="3" t="s">
        <v>12</v>
      </c>
      <c r="D7" s="58">
        <v>0.4</v>
      </c>
      <c r="E7" s="58">
        <v>0.7</v>
      </c>
      <c r="F7" s="58">
        <v>0.9</v>
      </c>
    </row>
    <row r="8" spans="1:6" ht="29.4" customHeight="1" x14ac:dyDescent="0.3">
      <c r="B8" s="8"/>
      <c r="C8" s="3" t="s">
        <v>6</v>
      </c>
      <c r="D8" s="7">
        <f>$D$2*$D$7*$D$6*$B$5</f>
        <v>96000</v>
      </c>
      <c r="E8" s="7">
        <f>$D$2*$E$7*$E$6*$B$5</f>
        <v>252000</v>
      </c>
      <c r="F8" s="7">
        <f>$D$2*$F$7*$F$6*$B$5</f>
        <v>486000</v>
      </c>
    </row>
    <row r="9" spans="1:6" ht="29.4" customHeight="1" x14ac:dyDescent="0.3">
      <c r="B9" s="12">
        <v>0.3</v>
      </c>
      <c r="C9" s="10" t="s">
        <v>136</v>
      </c>
      <c r="D9" s="7">
        <f>D8*$B$9</f>
        <v>28800</v>
      </c>
      <c r="E9" s="7">
        <f t="shared" ref="E9:F9" si="0">E8*$B$9</f>
        <v>75600</v>
      </c>
      <c r="F9" s="7">
        <f t="shared" si="0"/>
        <v>145800</v>
      </c>
    </row>
    <row r="10" spans="1:6" ht="29.4" customHeight="1" x14ac:dyDescent="0.3">
      <c r="B10" s="9"/>
      <c r="C10" s="10" t="s">
        <v>8</v>
      </c>
      <c r="D10" s="7">
        <f>D8+D9</f>
        <v>124800</v>
      </c>
      <c r="E10" s="7">
        <f t="shared" ref="E10:F10" si="1">E8+E9</f>
        <v>327600</v>
      </c>
      <c r="F10" s="7">
        <f t="shared" si="1"/>
        <v>631800</v>
      </c>
    </row>
    <row r="11" spans="1:6" ht="30" customHeight="1" x14ac:dyDescent="0.3">
      <c r="B11" s="8"/>
      <c r="C11" s="3" t="s">
        <v>4</v>
      </c>
      <c r="D11" s="7">
        <f>$D$3*$D$2*D7*$B$5</f>
        <v>36000</v>
      </c>
      <c r="E11" s="7">
        <f t="shared" ref="E11:F11" si="2">$D$3*$D$2*E7*$B$5</f>
        <v>63000</v>
      </c>
      <c r="F11" s="7">
        <f t="shared" si="2"/>
        <v>81000</v>
      </c>
    </row>
    <row r="12" spans="1:6" ht="30" customHeight="1" x14ac:dyDescent="0.3">
      <c r="B12" s="13">
        <v>100000</v>
      </c>
      <c r="C12" s="10" t="s">
        <v>14</v>
      </c>
      <c r="D12" s="7">
        <f>$B$12</f>
        <v>100000</v>
      </c>
      <c r="E12" s="7">
        <f t="shared" ref="E12:F12" si="3">$B$12</f>
        <v>100000</v>
      </c>
      <c r="F12" s="7">
        <f t="shared" si="3"/>
        <v>100000</v>
      </c>
    </row>
    <row r="13" spans="1:6" ht="30" customHeight="1" x14ac:dyDescent="0.3">
      <c r="B13" s="8"/>
      <c r="C13" s="3" t="s">
        <v>7</v>
      </c>
      <c r="D13" s="7">
        <f>D11+D12</f>
        <v>136000</v>
      </c>
      <c r="E13" s="7">
        <f t="shared" ref="E13:F13" si="4">E11+E12</f>
        <v>163000</v>
      </c>
      <c r="F13" s="7">
        <f t="shared" si="4"/>
        <v>181000</v>
      </c>
    </row>
    <row r="14" spans="1:6" ht="38.4" customHeight="1" x14ac:dyDescent="0.3">
      <c r="C14" s="3" t="s">
        <v>5</v>
      </c>
      <c r="D14" s="15">
        <f>D10-D13</f>
        <v>-11200</v>
      </c>
      <c r="E14" s="15">
        <f t="shared" ref="E14" si="5">E10-E13</f>
        <v>164600</v>
      </c>
      <c r="F14" s="15">
        <f>F10-F13</f>
        <v>450800</v>
      </c>
    </row>
    <row r="15" spans="1:6" s="5" customFormat="1" ht="30" customHeight="1" x14ac:dyDescent="0.3">
      <c r="C15" s="16" t="s">
        <v>13</v>
      </c>
      <c r="D15" s="59">
        <f>D13/(D6*$B$5*1.3)</f>
        <v>43.589743589743591</v>
      </c>
      <c r="E15" s="59">
        <f>E13/(E6*$B$5*1.3)</f>
        <v>34.82905982905983</v>
      </c>
      <c r="F15" s="59">
        <f>F13/(F6*$B$5*1.3)</f>
        <v>25.783475783475783</v>
      </c>
    </row>
    <row r="16" spans="1:6" x14ac:dyDescent="0.3">
      <c r="C16" s="86" t="s">
        <v>138</v>
      </c>
      <c r="D16" s="88">
        <f>D15*D6*$B$5*(1.3)</f>
        <v>136000.00000000003</v>
      </c>
      <c r="E16" s="88">
        <f t="shared" ref="E16:F16" si="6">E15*E6*$B$5*(1.3)</f>
        <v>163000</v>
      </c>
      <c r="F16" s="88">
        <f t="shared" si="6"/>
        <v>181000</v>
      </c>
    </row>
    <row r="17" spans="3:6" x14ac:dyDescent="0.3">
      <c r="C17" s="89"/>
      <c r="D17" s="89"/>
      <c r="E17" s="89"/>
      <c r="F17" s="89"/>
    </row>
  </sheetData>
  <mergeCells count="1">
    <mergeCell ref="C1:F1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00EFD4-7B33-4543-887C-B71840A12161}">
  <dimension ref="B1:F32"/>
  <sheetViews>
    <sheetView zoomScale="90" zoomScaleNormal="90" workbookViewId="0">
      <selection activeCell="E30" sqref="E30"/>
    </sheetView>
  </sheetViews>
  <sheetFormatPr defaultRowHeight="14.4" x14ac:dyDescent="0.3"/>
  <cols>
    <col min="1" max="1" width="8.88671875" style="4"/>
    <col min="2" max="2" width="86.77734375" style="4" bestFit="1" customWidth="1"/>
    <col min="3" max="4" width="24" style="33" customWidth="1"/>
    <col min="5" max="5" width="21.6640625" style="4" customWidth="1"/>
    <col min="6" max="6" width="27.6640625" style="4" customWidth="1"/>
    <col min="7" max="7" width="40.88671875" style="4" bestFit="1" customWidth="1"/>
    <col min="8" max="16384" width="8.88671875" style="4"/>
  </cols>
  <sheetData>
    <row r="1" spans="2:6" ht="34.200000000000003" customHeight="1" x14ac:dyDescent="0.3">
      <c r="B1"/>
      <c r="C1" s="35" t="s">
        <v>44</v>
      </c>
      <c r="D1" s="35" t="s">
        <v>55</v>
      </c>
      <c r="E1" s="36" t="s">
        <v>56</v>
      </c>
      <c r="F1" s="35" t="s">
        <v>45</v>
      </c>
    </row>
    <row r="2" spans="2:6" x14ac:dyDescent="0.3">
      <c r="B2" s="18" t="s">
        <v>42</v>
      </c>
      <c r="C2" s="65">
        <v>6</v>
      </c>
      <c r="D2" s="67">
        <f>C2/C30</f>
        <v>0.2</v>
      </c>
      <c r="E2" s="66">
        <v>1</v>
      </c>
      <c r="F2" s="65">
        <f>C2*E2</f>
        <v>6</v>
      </c>
    </row>
    <row r="3" spans="2:6" x14ac:dyDescent="0.3">
      <c r="B3" s="17" t="s">
        <v>15</v>
      </c>
      <c r="C3" s="65"/>
      <c r="D3" s="68"/>
      <c r="E3" s="66"/>
      <c r="F3" s="65"/>
    </row>
    <row r="4" spans="2:6" x14ac:dyDescent="0.3">
      <c r="B4" s="17" t="s">
        <v>16</v>
      </c>
      <c r="C4" s="65"/>
      <c r="D4" s="68"/>
      <c r="E4" s="66"/>
      <c r="F4" s="65"/>
    </row>
    <row r="5" spans="2:6" x14ac:dyDescent="0.3">
      <c r="B5" s="17" t="s">
        <v>17</v>
      </c>
      <c r="C5" s="65"/>
      <c r="D5" s="68"/>
      <c r="E5" s="66"/>
      <c r="F5" s="65"/>
    </row>
    <row r="6" spans="2:6" x14ac:dyDescent="0.3">
      <c r="B6" s="17" t="s">
        <v>18</v>
      </c>
      <c r="C6" s="65"/>
      <c r="D6" s="69"/>
      <c r="E6" s="66"/>
      <c r="F6" s="65"/>
    </row>
    <row r="7" spans="2:6" x14ac:dyDescent="0.3">
      <c r="B7" s="18" t="s">
        <v>19</v>
      </c>
      <c r="C7" s="65">
        <v>2.5</v>
      </c>
      <c r="D7" s="67">
        <f>C7/C30</f>
        <v>8.3333333333333329E-2</v>
      </c>
      <c r="E7" s="66">
        <v>1</v>
      </c>
      <c r="F7" s="65">
        <f>C7*E7</f>
        <v>2.5</v>
      </c>
    </row>
    <row r="8" spans="2:6" x14ac:dyDescent="0.3">
      <c r="B8" s="17" t="s">
        <v>20</v>
      </c>
      <c r="C8" s="65"/>
      <c r="D8" s="68"/>
      <c r="E8" s="66"/>
      <c r="F8" s="65"/>
    </row>
    <row r="9" spans="2:6" x14ac:dyDescent="0.3">
      <c r="B9" s="17" t="s">
        <v>21</v>
      </c>
      <c r="C9" s="65"/>
      <c r="D9" s="68"/>
      <c r="E9" s="66"/>
      <c r="F9" s="65"/>
    </row>
    <row r="10" spans="2:6" x14ac:dyDescent="0.3">
      <c r="B10" s="17" t="s">
        <v>22</v>
      </c>
      <c r="C10" s="65"/>
      <c r="D10" s="68"/>
      <c r="E10" s="66"/>
      <c r="F10" s="65"/>
    </row>
    <row r="11" spans="2:6" x14ac:dyDescent="0.3">
      <c r="B11" s="17" t="s">
        <v>23</v>
      </c>
      <c r="C11" s="65"/>
      <c r="D11" s="69"/>
      <c r="E11" s="66"/>
      <c r="F11" s="65"/>
    </row>
    <row r="12" spans="2:6" x14ac:dyDescent="0.3">
      <c r="B12" s="18" t="s">
        <v>24</v>
      </c>
      <c r="C12" s="65">
        <v>4</v>
      </c>
      <c r="D12" s="67">
        <f>C12/C30</f>
        <v>0.13333333333333333</v>
      </c>
      <c r="E12" s="66">
        <v>1</v>
      </c>
      <c r="F12" s="65">
        <f>C12*E12</f>
        <v>4</v>
      </c>
    </row>
    <row r="13" spans="2:6" x14ac:dyDescent="0.3">
      <c r="B13" s="17" t="s">
        <v>25</v>
      </c>
      <c r="C13" s="65"/>
      <c r="D13" s="68"/>
      <c r="E13" s="66"/>
      <c r="F13" s="65"/>
    </row>
    <row r="14" spans="2:6" x14ac:dyDescent="0.3">
      <c r="B14" s="17" t="s">
        <v>26</v>
      </c>
      <c r="C14" s="65"/>
      <c r="D14" s="68"/>
      <c r="E14" s="66"/>
      <c r="F14" s="65"/>
    </row>
    <row r="15" spans="2:6" x14ac:dyDescent="0.3">
      <c r="B15" s="17" t="s">
        <v>27</v>
      </c>
      <c r="C15" s="65"/>
      <c r="D15" s="69"/>
      <c r="E15" s="66"/>
      <c r="F15" s="65"/>
    </row>
    <row r="16" spans="2:6" x14ac:dyDescent="0.3">
      <c r="B16" s="18" t="s">
        <v>28</v>
      </c>
      <c r="C16" s="65">
        <v>6</v>
      </c>
      <c r="D16" s="67">
        <f>C16/C30</f>
        <v>0.2</v>
      </c>
      <c r="E16" s="66">
        <v>1</v>
      </c>
      <c r="F16" s="65">
        <f>C16*E16</f>
        <v>6</v>
      </c>
    </row>
    <row r="17" spans="2:6" x14ac:dyDescent="0.3">
      <c r="B17" s="17" t="s">
        <v>29</v>
      </c>
      <c r="C17" s="65"/>
      <c r="D17" s="68"/>
      <c r="E17" s="66"/>
      <c r="F17" s="65"/>
    </row>
    <row r="18" spans="2:6" x14ac:dyDescent="0.3">
      <c r="B18" s="17" t="s">
        <v>30</v>
      </c>
      <c r="C18" s="65"/>
      <c r="D18" s="68"/>
      <c r="E18" s="66"/>
      <c r="F18" s="65"/>
    </row>
    <row r="19" spans="2:6" x14ac:dyDescent="0.3">
      <c r="B19" s="17" t="s">
        <v>31</v>
      </c>
      <c r="C19" s="65"/>
      <c r="D19" s="69"/>
      <c r="E19" s="66"/>
      <c r="F19" s="65"/>
    </row>
    <row r="20" spans="2:6" x14ac:dyDescent="0.3">
      <c r="B20" s="18" t="s">
        <v>32</v>
      </c>
      <c r="C20" s="65">
        <v>2</v>
      </c>
      <c r="D20" s="67">
        <f>C20/C30</f>
        <v>6.6666666666666666E-2</v>
      </c>
      <c r="E20" s="66">
        <v>1</v>
      </c>
      <c r="F20" s="65">
        <f>C20*E20</f>
        <v>2</v>
      </c>
    </row>
    <row r="21" spans="2:6" x14ac:dyDescent="0.3">
      <c r="B21" s="17" t="s">
        <v>33</v>
      </c>
      <c r="C21" s="65"/>
      <c r="D21" s="68"/>
      <c r="E21" s="66"/>
      <c r="F21" s="65"/>
    </row>
    <row r="22" spans="2:6" x14ac:dyDescent="0.3">
      <c r="B22" s="17" t="s">
        <v>34</v>
      </c>
      <c r="C22" s="65"/>
      <c r="D22" s="69"/>
      <c r="E22" s="66"/>
      <c r="F22" s="65"/>
    </row>
    <row r="23" spans="2:6" x14ac:dyDescent="0.3">
      <c r="B23" s="18" t="s">
        <v>35</v>
      </c>
      <c r="C23" s="65">
        <v>3</v>
      </c>
      <c r="D23" s="67">
        <f>C23/C30</f>
        <v>0.1</v>
      </c>
      <c r="E23" s="66">
        <v>1</v>
      </c>
      <c r="F23" s="65">
        <f>C23*E23</f>
        <v>3</v>
      </c>
    </row>
    <row r="24" spans="2:6" x14ac:dyDescent="0.3">
      <c r="B24" s="17" t="s">
        <v>36</v>
      </c>
      <c r="C24" s="65"/>
      <c r="D24" s="68"/>
      <c r="E24" s="66"/>
      <c r="F24" s="65"/>
    </row>
    <row r="25" spans="2:6" x14ac:dyDescent="0.3">
      <c r="B25" s="17" t="s">
        <v>37</v>
      </c>
      <c r="C25" s="65"/>
      <c r="D25" s="69"/>
      <c r="E25" s="66"/>
      <c r="F25" s="65"/>
    </row>
    <row r="26" spans="2:6" x14ac:dyDescent="0.3">
      <c r="B26" s="18" t="s">
        <v>38</v>
      </c>
      <c r="C26" s="65">
        <v>6.5</v>
      </c>
      <c r="D26" s="67">
        <f>C26/C30</f>
        <v>0.21666666666666667</v>
      </c>
      <c r="E26" s="66">
        <v>1</v>
      </c>
      <c r="F26" s="65">
        <f>C26*E26</f>
        <v>6.5</v>
      </c>
    </row>
    <row r="27" spans="2:6" x14ac:dyDescent="0.3">
      <c r="B27" s="17" t="s">
        <v>39</v>
      </c>
      <c r="C27" s="65"/>
      <c r="D27" s="68"/>
      <c r="E27" s="66"/>
      <c r="F27" s="65"/>
    </row>
    <row r="28" spans="2:6" x14ac:dyDescent="0.3">
      <c r="B28" s="17" t="s">
        <v>40</v>
      </c>
      <c r="C28" s="65"/>
      <c r="D28" s="68"/>
      <c r="E28" s="66"/>
      <c r="F28" s="65"/>
    </row>
    <row r="29" spans="2:6" x14ac:dyDescent="0.3">
      <c r="B29" s="17" t="s">
        <v>41</v>
      </c>
      <c r="C29" s="65"/>
      <c r="D29" s="69"/>
      <c r="E29" s="66"/>
      <c r="F29" s="65"/>
    </row>
    <row r="30" spans="2:6" x14ac:dyDescent="0.3">
      <c r="B30" s="20" t="s">
        <v>43</v>
      </c>
      <c r="C30" s="22">
        <f>SUM(C2:C29)</f>
        <v>30</v>
      </c>
      <c r="D30" s="34">
        <f>SUM(D2:D29)</f>
        <v>1</v>
      </c>
      <c r="E30" s="28"/>
      <c r="F30" s="22">
        <f>SUM(F2:F29)</f>
        <v>30</v>
      </c>
    </row>
    <row r="31" spans="2:6" ht="22.2" customHeight="1" x14ac:dyDescent="0.3">
      <c r="C31" s="70" t="s">
        <v>46</v>
      </c>
      <c r="D31" s="70"/>
      <c r="E31" s="70"/>
      <c r="F31" s="70"/>
    </row>
    <row r="32" spans="2:6" ht="28.8" customHeight="1" x14ac:dyDescent="0.3">
      <c r="C32" s="66">
        <f>(F30-C30)/C30</f>
        <v>0</v>
      </c>
      <c r="D32" s="66"/>
      <c r="E32" s="66"/>
      <c r="F32" s="66"/>
    </row>
  </sheetData>
  <mergeCells count="30">
    <mergeCell ref="F2:F6"/>
    <mergeCell ref="F26:F29"/>
    <mergeCell ref="F23:F25"/>
    <mergeCell ref="F20:F22"/>
    <mergeCell ref="F16:F19"/>
    <mergeCell ref="F12:F15"/>
    <mergeCell ref="F7:F11"/>
    <mergeCell ref="C31:F31"/>
    <mergeCell ref="C32:F32"/>
    <mergeCell ref="D26:D29"/>
    <mergeCell ref="D23:D25"/>
    <mergeCell ref="D20:D22"/>
    <mergeCell ref="C23:C25"/>
    <mergeCell ref="C20:C22"/>
    <mergeCell ref="C2:C6"/>
    <mergeCell ref="E26:E29"/>
    <mergeCell ref="E23:E25"/>
    <mergeCell ref="E20:E22"/>
    <mergeCell ref="E16:E19"/>
    <mergeCell ref="E12:E15"/>
    <mergeCell ref="E7:E11"/>
    <mergeCell ref="E2:E6"/>
    <mergeCell ref="C26:C29"/>
    <mergeCell ref="C16:C19"/>
    <mergeCell ref="C12:C15"/>
    <mergeCell ref="C7:C11"/>
    <mergeCell ref="D16:D19"/>
    <mergeCell ref="D12:D15"/>
    <mergeCell ref="D7:D11"/>
    <mergeCell ref="D2:D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E0D6C0-F4CE-470F-A9CD-8C54FD93D71B}">
  <dimension ref="B1:B44"/>
  <sheetViews>
    <sheetView zoomScale="60" zoomScaleNormal="60" workbookViewId="0">
      <selection activeCell="G25" sqref="G25"/>
    </sheetView>
  </sheetViews>
  <sheetFormatPr defaultRowHeight="15.6" x14ac:dyDescent="0.3"/>
  <cols>
    <col min="1" max="1" width="5.44140625" style="4" customWidth="1"/>
    <col min="2" max="2" width="255.6640625" style="32" customWidth="1"/>
    <col min="3" max="16384" width="8.88671875" style="4"/>
  </cols>
  <sheetData>
    <row r="1" spans="2:2" ht="22.8" customHeight="1" x14ac:dyDescent="0.3"/>
    <row r="2" spans="2:2" s="38" customFormat="1" ht="18" x14ac:dyDescent="0.35">
      <c r="B2" s="39" t="s">
        <v>47</v>
      </c>
    </row>
    <row r="3" spans="2:2" s="38" customFormat="1" ht="18" x14ac:dyDescent="0.35">
      <c r="B3" s="39" t="s">
        <v>48</v>
      </c>
    </row>
    <row r="4" spans="2:2" s="40" customFormat="1" ht="18" x14ac:dyDescent="0.35">
      <c r="B4" s="41" t="s">
        <v>97</v>
      </c>
    </row>
    <row r="5" spans="2:2" s="40" customFormat="1" ht="18" x14ac:dyDescent="0.35">
      <c r="B5" s="41" t="s">
        <v>98</v>
      </c>
    </row>
    <row r="6" spans="2:2" s="40" customFormat="1" ht="18" x14ac:dyDescent="0.35">
      <c r="B6" s="41" t="s">
        <v>99</v>
      </c>
    </row>
    <row r="7" spans="2:2" s="40" customFormat="1" ht="18" x14ac:dyDescent="0.35">
      <c r="B7" s="42"/>
    </row>
    <row r="8" spans="2:2" s="38" customFormat="1" ht="18" x14ac:dyDescent="0.35">
      <c r="B8" s="39" t="s">
        <v>49</v>
      </c>
    </row>
    <row r="9" spans="2:2" s="38" customFormat="1" ht="18" x14ac:dyDescent="0.35">
      <c r="B9" s="39" t="s">
        <v>48</v>
      </c>
    </row>
    <row r="10" spans="2:2" s="40" customFormat="1" ht="18" x14ac:dyDescent="0.35">
      <c r="B10" s="41" t="s">
        <v>100</v>
      </c>
    </row>
    <row r="11" spans="2:2" s="40" customFormat="1" ht="18" x14ac:dyDescent="0.35">
      <c r="B11" s="41" t="s">
        <v>101</v>
      </c>
    </row>
    <row r="12" spans="2:2" s="40" customFormat="1" ht="18" x14ac:dyDescent="0.35">
      <c r="B12" s="41" t="s">
        <v>102</v>
      </c>
    </row>
    <row r="13" spans="2:2" s="40" customFormat="1" ht="18" x14ac:dyDescent="0.35">
      <c r="B13" s="42"/>
    </row>
    <row r="14" spans="2:2" s="40" customFormat="1" ht="18" x14ac:dyDescent="0.35">
      <c r="B14" s="39" t="s">
        <v>50</v>
      </c>
    </row>
    <row r="15" spans="2:2" s="40" customFormat="1" ht="18" x14ac:dyDescent="0.35">
      <c r="B15" s="39" t="s">
        <v>48</v>
      </c>
    </row>
    <row r="16" spans="2:2" s="40" customFormat="1" ht="18" x14ac:dyDescent="0.35">
      <c r="B16" s="41" t="s">
        <v>103</v>
      </c>
    </row>
    <row r="17" spans="2:2" s="40" customFormat="1" ht="18" x14ac:dyDescent="0.35">
      <c r="B17" s="41" t="s">
        <v>104</v>
      </c>
    </row>
    <row r="18" spans="2:2" s="40" customFormat="1" ht="18" x14ac:dyDescent="0.35">
      <c r="B18" s="41" t="s">
        <v>105</v>
      </c>
    </row>
    <row r="19" spans="2:2" s="40" customFormat="1" ht="18" x14ac:dyDescent="0.35">
      <c r="B19" s="43"/>
    </row>
    <row r="20" spans="2:2" s="40" customFormat="1" ht="18" x14ac:dyDescent="0.35">
      <c r="B20" s="39" t="s">
        <v>51</v>
      </c>
    </row>
    <row r="21" spans="2:2" s="40" customFormat="1" ht="18" x14ac:dyDescent="0.35">
      <c r="B21" s="39" t="s">
        <v>48</v>
      </c>
    </row>
    <row r="22" spans="2:2" s="40" customFormat="1" ht="18" x14ac:dyDescent="0.35">
      <c r="B22" s="41" t="s">
        <v>106</v>
      </c>
    </row>
    <row r="23" spans="2:2" s="40" customFormat="1" ht="18" x14ac:dyDescent="0.35">
      <c r="B23" s="41" t="s">
        <v>107</v>
      </c>
    </row>
    <row r="24" spans="2:2" s="40" customFormat="1" ht="18" x14ac:dyDescent="0.35">
      <c r="B24" s="41" t="s">
        <v>108</v>
      </c>
    </row>
    <row r="25" spans="2:2" s="40" customFormat="1" ht="18" x14ac:dyDescent="0.35">
      <c r="B25" s="42"/>
    </row>
    <row r="26" spans="2:2" s="40" customFormat="1" ht="18" x14ac:dyDescent="0.35">
      <c r="B26" s="39" t="s">
        <v>52</v>
      </c>
    </row>
    <row r="27" spans="2:2" s="40" customFormat="1" ht="18" x14ac:dyDescent="0.35">
      <c r="B27" s="39" t="s">
        <v>48</v>
      </c>
    </row>
    <row r="28" spans="2:2" s="40" customFormat="1" ht="18" x14ac:dyDescent="0.35">
      <c r="B28" s="41" t="s">
        <v>109</v>
      </c>
    </row>
    <row r="29" spans="2:2" s="40" customFormat="1" ht="18" x14ac:dyDescent="0.35">
      <c r="B29" s="41" t="s">
        <v>110</v>
      </c>
    </row>
    <row r="30" spans="2:2" s="40" customFormat="1" ht="18" x14ac:dyDescent="0.35">
      <c r="B30" s="41" t="s">
        <v>111</v>
      </c>
    </row>
    <row r="31" spans="2:2" s="40" customFormat="1" ht="18" x14ac:dyDescent="0.35">
      <c r="B31" s="42"/>
    </row>
    <row r="32" spans="2:2" s="40" customFormat="1" ht="18" x14ac:dyDescent="0.35">
      <c r="B32" s="39" t="s">
        <v>53</v>
      </c>
    </row>
    <row r="33" spans="2:2" s="40" customFormat="1" ht="18" x14ac:dyDescent="0.35">
      <c r="B33" s="39" t="s">
        <v>48</v>
      </c>
    </row>
    <row r="34" spans="2:2" s="40" customFormat="1" ht="18" x14ac:dyDescent="0.35">
      <c r="B34" s="41" t="s">
        <v>112</v>
      </c>
    </row>
    <row r="35" spans="2:2" s="40" customFormat="1" ht="18" x14ac:dyDescent="0.35">
      <c r="B35" s="41" t="s">
        <v>113</v>
      </c>
    </row>
    <row r="36" spans="2:2" s="40" customFormat="1" ht="18" x14ac:dyDescent="0.35">
      <c r="B36" s="41" t="s">
        <v>114</v>
      </c>
    </row>
    <row r="37" spans="2:2" s="40" customFormat="1" ht="18" x14ac:dyDescent="0.35">
      <c r="B37" s="42"/>
    </row>
    <row r="38" spans="2:2" s="40" customFormat="1" ht="18" x14ac:dyDescent="0.35">
      <c r="B38" s="39" t="s">
        <v>54</v>
      </c>
    </row>
    <row r="39" spans="2:2" s="40" customFormat="1" ht="18" x14ac:dyDescent="0.35">
      <c r="B39" s="39" t="s">
        <v>48</v>
      </c>
    </row>
    <row r="40" spans="2:2" s="40" customFormat="1" ht="18" x14ac:dyDescent="0.35">
      <c r="B40" s="41" t="s">
        <v>115</v>
      </c>
    </row>
    <row r="41" spans="2:2" s="40" customFormat="1" ht="18" x14ac:dyDescent="0.35">
      <c r="B41" s="41" t="s">
        <v>116</v>
      </c>
    </row>
    <row r="42" spans="2:2" s="40" customFormat="1" ht="18" x14ac:dyDescent="0.35">
      <c r="B42" s="41" t="s">
        <v>117</v>
      </c>
    </row>
    <row r="44" spans="2:2" x14ac:dyDescent="0.3">
      <c r="B44" s="3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CD84ED-674D-4396-9088-0C6AE338B371}">
  <dimension ref="B1:G30"/>
  <sheetViews>
    <sheetView zoomScale="80" zoomScaleNormal="80" workbookViewId="0">
      <selection activeCell="F29" sqref="F29"/>
    </sheetView>
  </sheetViews>
  <sheetFormatPr defaultRowHeight="14.4" x14ac:dyDescent="0.3"/>
  <cols>
    <col min="1" max="1" width="2" style="5" customWidth="1"/>
    <col min="2" max="2" width="55.6640625" style="5" bestFit="1" customWidth="1"/>
    <col min="3" max="3" width="20.77734375" style="30" bestFit="1" customWidth="1"/>
    <col min="4" max="4" width="68.77734375" style="5" bestFit="1" customWidth="1"/>
    <col min="5" max="5" width="6.6640625" style="5" bestFit="1" customWidth="1"/>
    <col min="6" max="6" width="61.109375" style="5" customWidth="1"/>
    <col min="7" max="7" width="43.44140625" style="5" bestFit="1" customWidth="1"/>
    <col min="8" max="16384" width="8.88671875" style="5"/>
  </cols>
  <sheetData>
    <row r="1" spans="2:7" ht="28.2" customHeight="1" x14ac:dyDescent="0.3"/>
    <row r="2" spans="2:7" x14ac:dyDescent="0.3">
      <c r="B2" s="23" t="s">
        <v>63</v>
      </c>
      <c r="C2" s="25">
        <v>100</v>
      </c>
      <c r="D2" s="21"/>
    </row>
    <row r="3" spans="2:7" ht="24.6" customHeight="1" x14ac:dyDescent="0.3">
      <c r="B3" s="23" t="s">
        <v>91</v>
      </c>
      <c r="C3" s="26" t="s">
        <v>62</v>
      </c>
      <c r="D3" s="23" t="s">
        <v>90</v>
      </c>
      <c r="F3" s="23" t="s">
        <v>88</v>
      </c>
    </row>
    <row r="4" spans="2:7" x14ac:dyDescent="0.3">
      <c r="B4" s="19" t="s">
        <v>57</v>
      </c>
      <c r="C4" s="60">
        <v>80000</v>
      </c>
      <c r="D4" s="72">
        <f>SUM(C4:C8)</f>
        <v>100000</v>
      </c>
      <c r="F4" s="44">
        <f>(D4+D10)*D12/D15</f>
        <v>141.66666666666666</v>
      </c>
    </row>
    <row r="5" spans="2:7" x14ac:dyDescent="0.3">
      <c r="B5" s="19" t="s">
        <v>58</v>
      </c>
      <c r="C5" s="60">
        <v>6000</v>
      </c>
      <c r="D5" s="65"/>
      <c r="F5" s="44">
        <f>F4+E19</f>
        <v>125</v>
      </c>
      <c r="G5" s="46" t="s">
        <v>139</v>
      </c>
    </row>
    <row r="6" spans="2:7" x14ac:dyDescent="0.3">
      <c r="B6" s="19" t="s">
        <v>59</v>
      </c>
      <c r="C6" s="60">
        <v>5000</v>
      </c>
      <c r="D6" s="65"/>
      <c r="F6" s="44">
        <f>F4+D23</f>
        <v>142.79495834138748</v>
      </c>
      <c r="G6" s="46" t="s">
        <v>140</v>
      </c>
    </row>
    <row r="7" spans="2:7" x14ac:dyDescent="0.3">
      <c r="B7" s="19" t="s">
        <v>60</v>
      </c>
      <c r="C7" s="60">
        <v>4000</v>
      </c>
      <c r="D7" s="65"/>
      <c r="F7" s="45">
        <f>F4+E19+D23</f>
        <v>126.12829167472083</v>
      </c>
      <c r="G7" s="46" t="s">
        <v>95</v>
      </c>
    </row>
    <row r="8" spans="2:7" x14ac:dyDescent="0.3">
      <c r="B8" s="19" t="s">
        <v>64</v>
      </c>
      <c r="C8" s="60">
        <v>5000</v>
      </c>
      <c r="D8" s="65"/>
    </row>
    <row r="9" spans="2:7" ht="25.8" customHeight="1" x14ac:dyDescent="0.3">
      <c r="B9" s="23" t="s">
        <v>92</v>
      </c>
      <c r="C9" s="26" t="s">
        <v>73</v>
      </c>
      <c r="D9" s="23" t="s">
        <v>89</v>
      </c>
    </row>
    <row r="10" spans="2:7" ht="32.4" customHeight="1" x14ac:dyDescent="0.3">
      <c r="B10" s="19" t="s">
        <v>75</v>
      </c>
      <c r="C10" s="27">
        <f>'Variable Cost Analysis'!F30</f>
        <v>30</v>
      </c>
      <c r="D10" s="27">
        <f>C2*30*C10*C15</f>
        <v>36000</v>
      </c>
    </row>
    <row r="11" spans="2:7" ht="25.8" customHeight="1" x14ac:dyDescent="0.3">
      <c r="B11" s="23" t="s">
        <v>93</v>
      </c>
      <c r="C11" s="23" t="s">
        <v>82</v>
      </c>
      <c r="D11" s="23" t="s">
        <v>83</v>
      </c>
    </row>
    <row r="12" spans="2:7" x14ac:dyDescent="0.3">
      <c r="B12" s="79" t="s">
        <v>65</v>
      </c>
      <c r="C12" s="81">
        <v>0.25</v>
      </c>
      <c r="D12" s="66">
        <f>1+C12</f>
        <v>1.25</v>
      </c>
    </row>
    <row r="13" spans="2:7" x14ac:dyDescent="0.3">
      <c r="B13" s="80"/>
      <c r="C13" s="82"/>
      <c r="D13" s="66"/>
    </row>
    <row r="14" spans="2:7" ht="25.8" customHeight="1" x14ac:dyDescent="0.3">
      <c r="B14" s="23" t="s">
        <v>94</v>
      </c>
      <c r="C14" s="23" t="s">
        <v>67</v>
      </c>
      <c r="D14" s="23" t="s">
        <v>137</v>
      </c>
    </row>
    <row r="15" spans="2:7" x14ac:dyDescent="0.3">
      <c r="B15" s="83" t="s">
        <v>66</v>
      </c>
      <c r="C15" s="81">
        <v>0.4</v>
      </c>
      <c r="D15" s="72">
        <f>C15*C2*30</f>
        <v>1200</v>
      </c>
      <c r="F15" s="37"/>
    </row>
    <row r="16" spans="2:7" x14ac:dyDescent="0.3">
      <c r="B16" s="84"/>
      <c r="C16" s="82"/>
      <c r="D16" s="72"/>
    </row>
    <row r="17" spans="2:6" ht="25.8" customHeight="1" x14ac:dyDescent="0.3">
      <c r="B17" s="73" t="s">
        <v>69</v>
      </c>
      <c r="C17" s="73"/>
      <c r="D17" s="21"/>
    </row>
    <row r="18" spans="2:6" x14ac:dyDescent="0.3">
      <c r="B18" s="74" t="s">
        <v>61</v>
      </c>
      <c r="C18" s="74"/>
      <c r="D18" s="23" t="s">
        <v>79</v>
      </c>
      <c r="E18" s="24" t="s">
        <v>77</v>
      </c>
    </row>
    <row r="19" spans="2:6" x14ac:dyDescent="0.3">
      <c r="B19" s="19" t="s">
        <v>76</v>
      </c>
      <c r="C19" s="60">
        <v>2500</v>
      </c>
      <c r="D19" s="65">
        <f>C19/C20</f>
        <v>125</v>
      </c>
      <c r="E19" s="77">
        <f>D19-C21</f>
        <v>-16.666666666666657</v>
      </c>
      <c r="F19" s="71" t="s">
        <v>78</v>
      </c>
    </row>
    <row r="20" spans="2:6" x14ac:dyDescent="0.3">
      <c r="B20" s="19" t="s">
        <v>68</v>
      </c>
      <c r="C20" s="61">
        <v>20</v>
      </c>
      <c r="D20" s="65"/>
      <c r="E20" s="77"/>
      <c r="F20" s="78"/>
    </row>
    <row r="21" spans="2:6" x14ac:dyDescent="0.3">
      <c r="B21" s="19" t="s">
        <v>74</v>
      </c>
      <c r="C21" s="27">
        <f>F4</f>
        <v>141.66666666666666</v>
      </c>
      <c r="D21" s="21"/>
    </row>
    <row r="22" spans="2:6" x14ac:dyDescent="0.3">
      <c r="B22" s="75" t="s">
        <v>70</v>
      </c>
      <c r="C22" s="76"/>
      <c r="D22" s="23" t="s">
        <v>80</v>
      </c>
    </row>
    <row r="23" spans="2:6" ht="14.4" customHeight="1" x14ac:dyDescent="0.3">
      <c r="B23" s="19" t="s">
        <v>71</v>
      </c>
      <c r="C23" s="60">
        <v>75881</v>
      </c>
      <c r="D23" s="85">
        <f>C23/C24</f>
        <v>1.1282916747208303</v>
      </c>
      <c r="E23" s="71" t="s">
        <v>81</v>
      </c>
      <c r="F23" s="71"/>
    </row>
    <row r="24" spans="2:6" x14ac:dyDescent="0.3">
      <c r="B24" s="19" t="s">
        <v>72</v>
      </c>
      <c r="C24" s="60">
        <v>67253</v>
      </c>
      <c r="D24" s="85"/>
      <c r="E24" s="71"/>
      <c r="F24" s="71"/>
    </row>
    <row r="25" spans="2:6" x14ac:dyDescent="0.3">
      <c r="D25" s="21"/>
    </row>
    <row r="26" spans="2:6" x14ac:dyDescent="0.3">
      <c r="D26" s="23" t="s">
        <v>87</v>
      </c>
    </row>
    <row r="27" spans="2:6" x14ac:dyDescent="0.3">
      <c r="B27" s="23" t="s">
        <v>84</v>
      </c>
      <c r="C27" s="27">
        <f>D27*100*C15*30</f>
        <v>170000</v>
      </c>
      <c r="D27" s="87">
        <f>F4</f>
        <v>141.66666666666666</v>
      </c>
    </row>
    <row r="28" spans="2:6" x14ac:dyDescent="0.3">
      <c r="B28" s="23" t="s">
        <v>85</v>
      </c>
      <c r="C28" s="27">
        <f>D4+D10</f>
        <v>136000</v>
      </c>
    </row>
    <row r="29" spans="2:6" ht="28.8" x14ac:dyDescent="0.3">
      <c r="B29" s="47" t="s">
        <v>135</v>
      </c>
      <c r="C29" s="27">
        <f>C27*D29</f>
        <v>51000</v>
      </c>
      <c r="D29" s="48">
        <f>'RevMan '!B9</f>
        <v>0.3</v>
      </c>
    </row>
    <row r="30" spans="2:6" x14ac:dyDescent="0.3">
      <c r="B30" s="23" t="s">
        <v>86</v>
      </c>
      <c r="C30" s="27">
        <f>C27+C29-C28</f>
        <v>85000</v>
      </c>
    </row>
  </sheetData>
  <mergeCells count="15">
    <mergeCell ref="E23:F24"/>
    <mergeCell ref="D4:D8"/>
    <mergeCell ref="D15:D16"/>
    <mergeCell ref="D12:D13"/>
    <mergeCell ref="B17:C17"/>
    <mergeCell ref="B18:C18"/>
    <mergeCell ref="B22:C22"/>
    <mergeCell ref="D19:D20"/>
    <mergeCell ref="E19:E20"/>
    <mergeCell ref="F19:F20"/>
    <mergeCell ref="B12:B13"/>
    <mergeCell ref="C12:C13"/>
    <mergeCell ref="B15:B16"/>
    <mergeCell ref="C15:C16"/>
    <mergeCell ref="D23:D2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9F5C68-B7D9-4D4B-96CB-0AA1C5F9649E}">
  <dimension ref="B1:G15"/>
  <sheetViews>
    <sheetView workbookViewId="0">
      <selection activeCell="F18" sqref="F18"/>
    </sheetView>
  </sheetViews>
  <sheetFormatPr defaultRowHeight="14.4" x14ac:dyDescent="0.3"/>
  <cols>
    <col min="1" max="1" width="5" style="4" customWidth="1"/>
    <col min="2" max="2" width="13.88671875" style="49" bestFit="1" customWidth="1"/>
    <col min="3" max="3" width="10.5546875" style="49" customWidth="1"/>
    <col min="4" max="4" width="12.6640625" style="4" bestFit="1" customWidth="1"/>
    <col min="5" max="5" width="10.5546875" style="4" customWidth="1"/>
    <col min="6" max="7" width="8.88671875" style="4"/>
    <col min="8" max="8" width="5.6640625" style="4" customWidth="1"/>
    <col min="9" max="16384" width="8.88671875" style="4"/>
  </cols>
  <sheetData>
    <row r="1" spans="2:7" ht="40.799999999999997" customHeight="1" x14ac:dyDescent="0.3"/>
    <row r="2" spans="2:7" x14ac:dyDescent="0.3">
      <c r="B2" s="50" t="s">
        <v>118</v>
      </c>
      <c r="C2" s="50" t="s">
        <v>119</v>
      </c>
      <c r="D2" s="50" t="s">
        <v>118</v>
      </c>
      <c r="E2" s="50" t="s">
        <v>119</v>
      </c>
      <c r="F2" s="50" t="s">
        <v>133</v>
      </c>
      <c r="G2" s="50" t="s">
        <v>134</v>
      </c>
    </row>
    <row r="3" spans="2:7" x14ac:dyDescent="0.3">
      <c r="B3" s="50" t="s">
        <v>120</v>
      </c>
      <c r="C3" s="51">
        <v>7617</v>
      </c>
      <c r="D3" s="50" t="s">
        <v>127</v>
      </c>
      <c r="E3" s="51">
        <v>7903</v>
      </c>
      <c r="F3" s="51">
        <f>E3-C3</f>
        <v>286</v>
      </c>
      <c r="G3" s="52">
        <f>E3/C3</f>
        <v>1.0375475909150584</v>
      </c>
    </row>
    <row r="4" spans="2:7" x14ac:dyDescent="0.3">
      <c r="B4" s="50" t="s">
        <v>121</v>
      </c>
      <c r="C4" s="51">
        <v>67253</v>
      </c>
      <c r="D4" s="50" t="s">
        <v>128</v>
      </c>
      <c r="E4" s="51">
        <v>75881</v>
      </c>
      <c r="F4" s="51">
        <f t="shared" ref="F4:F8" si="0">E4-C4</f>
        <v>8628</v>
      </c>
      <c r="G4" s="52">
        <f t="shared" ref="G4:G8" si="1">E4/C4</f>
        <v>1.1282916747208303</v>
      </c>
    </row>
    <row r="5" spans="2:7" x14ac:dyDescent="0.3">
      <c r="B5" s="50" t="s">
        <v>122</v>
      </c>
      <c r="C5" s="51">
        <v>183081</v>
      </c>
      <c r="D5" s="50" t="s">
        <v>129</v>
      </c>
      <c r="E5" s="51">
        <v>207903</v>
      </c>
      <c r="F5" s="51">
        <f t="shared" si="0"/>
        <v>24822</v>
      </c>
      <c r="G5" s="52">
        <f t="shared" si="1"/>
        <v>1.135579333737526</v>
      </c>
    </row>
    <row r="6" spans="2:7" x14ac:dyDescent="0.3">
      <c r="B6" s="50" t="s">
        <v>123</v>
      </c>
      <c r="C6" s="51">
        <v>328108</v>
      </c>
      <c r="D6" s="50" t="s">
        <v>130</v>
      </c>
      <c r="E6" s="51">
        <v>342349</v>
      </c>
      <c r="F6" s="51">
        <f t="shared" si="0"/>
        <v>14241</v>
      </c>
      <c r="G6" s="52">
        <f t="shared" si="1"/>
        <v>1.0434033915661916</v>
      </c>
    </row>
    <row r="7" spans="2:7" x14ac:dyDescent="0.3">
      <c r="B7" s="50" t="s">
        <v>124</v>
      </c>
      <c r="C7" s="51">
        <v>414795</v>
      </c>
      <c r="D7" s="50" t="s">
        <v>131</v>
      </c>
      <c r="E7" s="51">
        <v>431419</v>
      </c>
      <c r="F7" s="51">
        <f t="shared" si="0"/>
        <v>16624</v>
      </c>
      <c r="G7" s="52">
        <f t="shared" si="1"/>
        <v>1.040077628708157</v>
      </c>
    </row>
    <row r="8" spans="2:7" x14ac:dyDescent="0.3">
      <c r="B8" s="50" t="s">
        <v>125</v>
      </c>
      <c r="C8" s="51">
        <v>395997</v>
      </c>
      <c r="D8" s="50" t="s">
        <v>132</v>
      </c>
      <c r="E8" s="51">
        <v>421457</v>
      </c>
      <c r="F8" s="51">
        <f t="shared" si="0"/>
        <v>25460</v>
      </c>
      <c r="G8" s="52">
        <f t="shared" si="1"/>
        <v>1.0642934163642654</v>
      </c>
    </row>
    <row r="9" spans="2:7" s="56" customFormat="1" x14ac:dyDescent="0.3">
      <c r="B9" s="53" t="s">
        <v>126</v>
      </c>
      <c r="C9" s="54">
        <v>305122</v>
      </c>
      <c r="D9" s="55"/>
      <c r="G9" s="57">
        <f>AVERAGE(G3:G8)</f>
        <v>1.0748655060020047</v>
      </c>
    </row>
    <row r="10" spans="2:7" s="56" customFormat="1" x14ac:dyDescent="0.3">
      <c r="B10" s="53" t="s">
        <v>127</v>
      </c>
      <c r="C10" s="54">
        <v>7903</v>
      </c>
      <c r="D10" s="55"/>
    </row>
    <row r="11" spans="2:7" s="56" customFormat="1" x14ac:dyDescent="0.3">
      <c r="B11" s="53" t="s">
        <v>128</v>
      </c>
      <c r="C11" s="54">
        <v>75881</v>
      </c>
      <c r="D11" s="55"/>
    </row>
    <row r="12" spans="2:7" s="56" customFormat="1" x14ac:dyDescent="0.3">
      <c r="B12" s="53" t="s">
        <v>129</v>
      </c>
      <c r="C12" s="54">
        <v>207903</v>
      </c>
      <c r="D12" s="55"/>
    </row>
    <row r="13" spans="2:7" s="56" customFormat="1" x14ac:dyDescent="0.3">
      <c r="B13" s="53" t="s">
        <v>130</v>
      </c>
      <c r="C13" s="54">
        <v>342349</v>
      </c>
      <c r="D13" s="55"/>
    </row>
    <row r="14" spans="2:7" s="56" customFormat="1" x14ac:dyDescent="0.3">
      <c r="B14" s="53" t="s">
        <v>131</v>
      </c>
      <c r="C14" s="54">
        <v>431419</v>
      </c>
      <c r="D14" s="55"/>
    </row>
    <row r="15" spans="2:7" s="56" customFormat="1" x14ac:dyDescent="0.3">
      <c r="B15" s="53" t="s">
        <v>132</v>
      </c>
      <c r="C15" s="54">
        <v>421457</v>
      </c>
      <c r="D15" s="55"/>
    </row>
  </sheetData>
  <phoneticPr fontId="2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5</vt:i4>
      </vt:variant>
    </vt:vector>
  </HeadingPairs>
  <TitlesOfParts>
    <vt:vector size="5" baseType="lpstr">
      <vt:lpstr>RevMan </vt:lpstr>
      <vt:lpstr>Variable Cost Analysis</vt:lpstr>
      <vt:lpstr>ABC Analysis</vt:lpstr>
      <vt:lpstr>Υπολογισμός Τιμής Δωματίου</vt:lpstr>
      <vt:lpstr>Τουριστικές Αφίξεις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costas art</dc:creator>
  <cp:lastModifiedBy>costas art</cp:lastModifiedBy>
  <dcterms:created xsi:type="dcterms:W3CDTF">2023-12-26T18:37:05Z</dcterms:created>
  <dcterms:modified xsi:type="dcterms:W3CDTF">2025-03-17T09:57:36Z</dcterms:modified>
</cp:coreProperties>
</file>