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tart\OneDrive\Desktop\UPLOADS\"/>
    </mc:Choice>
  </mc:AlternateContent>
  <xr:revisionPtr revIDLastSave="0" documentId="13_ncr:1_{4BDAA660-CB9B-45A4-8C7F-A6DCE832D1AD}" xr6:coauthVersionLast="47" xr6:coauthVersionMax="47" xr10:uidLastSave="{00000000-0000-0000-0000-000000000000}"/>
  <bookViews>
    <workbookView xWindow="-108" yWindow="-108" windowWidth="23256" windowHeight="12456" xr2:uid="{D504598C-8548-42BA-9543-0A8DC8822888}"/>
  </bookViews>
  <sheets>
    <sheet name="E.V. + StD" sheetId="6" r:id="rId1"/>
    <sheet name="NPV (Αποσβέσεις)" sheetId="7" r:id="rId2"/>
    <sheet name="NPV (χωρίς Αποσβέσεις)" sheetId="5" r:id="rId3"/>
    <sheet name="Γενικό Template" sheetId="8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41" i="6" l="1"/>
  <c r="J33" i="6"/>
  <c r="J25" i="6"/>
  <c r="J17" i="6"/>
  <c r="I42" i="6"/>
  <c r="D5" i="6"/>
  <c r="H5" i="6" s="1"/>
  <c r="D6" i="6"/>
  <c r="H6" i="6" s="1"/>
  <c r="D7" i="6"/>
  <c r="H7" i="6" s="1"/>
  <c r="D8" i="6"/>
  <c r="H8" i="6" s="1"/>
  <c r="D12" i="6"/>
  <c r="H12" i="6" s="1"/>
  <c r="D13" i="6"/>
  <c r="H13" i="6" s="1"/>
  <c r="D14" i="6"/>
  <c r="H14" i="6" s="1"/>
  <c r="D15" i="6"/>
  <c r="H15" i="6" s="1"/>
  <c r="D16" i="6"/>
  <c r="H16" i="6" s="1"/>
  <c r="D20" i="6"/>
  <c r="H20" i="6" s="1"/>
  <c r="D21" i="6"/>
  <c r="H21" i="6" s="1"/>
  <c r="D22" i="6"/>
  <c r="H22" i="6" s="1"/>
  <c r="D23" i="6"/>
  <c r="H23" i="6" s="1"/>
  <c r="D24" i="6"/>
  <c r="H24" i="6" s="1"/>
  <c r="D28" i="6"/>
  <c r="H28" i="6" s="1"/>
  <c r="D29" i="6"/>
  <c r="H29" i="6" s="1"/>
  <c r="D30" i="6"/>
  <c r="H30" i="6" s="1"/>
  <c r="D31" i="6"/>
  <c r="H31" i="6" s="1"/>
  <c r="D32" i="6"/>
  <c r="H32" i="6" s="1"/>
  <c r="D36" i="6"/>
  <c r="H36" i="6" s="1"/>
  <c r="D37" i="6"/>
  <c r="H37" i="6" s="1"/>
  <c r="D38" i="6"/>
  <c r="H38" i="6" s="1"/>
  <c r="D39" i="6"/>
  <c r="H39" i="6" s="1"/>
  <c r="D40" i="6"/>
  <c r="H40" i="6" s="1"/>
  <c r="D4" i="6"/>
  <c r="H4" i="6" s="1"/>
  <c r="G4" i="6"/>
  <c r="K23" i="8"/>
  <c r="K22" i="8"/>
  <c r="K21" i="8"/>
  <c r="K20" i="8"/>
  <c r="K19" i="8"/>
  <c r="K18" i="8"/>
  <c r="K17" i="8"/>
  <c r="K16" i="8"/>
  <c r="K15" i="8"/>
  <c r="K14" i="8"/>
  <c r="B11" i="8"/>
  <c r="M25" i="8" s="1"/>
  <c r="N6" i="8"/>
  <c r="M6" i="8"/>
  <c r="L6" i="8"/>
  <c r="K6" i="8"/>
  <c r="J6" i="8"/>
  <c r="I6" i="8"/>
  <c r="H6" i="8"/>
  <c r="G6" i="8"/>
  <c r="F6" i="8"/>
  <c r="E6" i="8"/>
  <c r="N5" i="8"/>
  <c r="N7" i="8" s="1"/>
  <c r="F23" i="8" s="1"/>
  <c r="M5" i="8"/>
  <c r="L5" i="8"/>
  <c r="L7" i="8" s="1"/>
  <c r="F21" i="8" s="1"/>
  <c r="K5" i="8"/>
  <c r="J5" i="8"/>
  <c r="I5" i="8"/>
  <c r="H5" i="8"/>
  <c r="G5" i="8"/>
  <c r="F5" i="8"/>
  <c r="F7" i="8" s="1"/>
  <c r="F15" i="8" s="1"/>
  <c r="E5" i="8"/>
  <c r="E7" i="8" s="1"/>
  <c r="F14" i="8" s="1"/>
  <c r="N4" i="6" l="1"/>
  <c r="J9" i="6" s="1"/>
  <c r="M4" i="6"/>
  <c r="M28" i="6"/>
  <c r="I33" i="6" s="1"/>
  <c r="N28" i="6"/>
  <c r="N12" i="6"/>
  <c r="M12" i="6"/>
  <c r="I17" i="6" s="1"/>
  <c r="M36" i="6"/>
  <c r="I41" i="6" s="1"/>
  <c r="N36" i="6"/>
  <c r="N20" i="6"/>
  <c r="M20" i="6"/>
  <c r="I25" i="6" s="1"/>
  <c r="I7" i="8"/>
  <c r="F18" i="8" s="1"/>
  <c r="J7" i="8"/>
  <c r="F19" i="8" s="1"/>
  <c r="M19" i="8" s="1"/>
  <c r="K7" i="8"/>
  <c r="F20" i="8" s="1"/>
  <c r="H20" i="8" s="1"/>
  <c r="L20" i="8" s="1"/>
  <c r="G7" i="8"/>
  <c r="F16" i="8" s="1"/>
  <c r="H7" i="8"/>
  <c r="F17" i="8" s="1"/>
  <c r="M17" i="8" s="1"/>
  <c r="M7" i="8"/>
  <c r="F22" i="8" s="1"/>
  <c r="M22" i="8" s="1"/>
  <c r="H15" i="8"/>
  <c r="L15" i="8" s="1"/>
  <c r="M15" i="8"/>
  <c r="H23" i="8"/>
  <c r="L23" i="8" s="1"/>
  <c r="M23" i="8"/>
  <c r="M18" i="8"/>
  <c r="H18" i="8"/>
  <c r="L18" i="8" s="1"/>
  <c r="M14" i="8"/>
  <c r="H14" i="8"/>
  <c r="L14" i="8" s="1"/>
  <c r="H19" i="8"/>
  <c r="L19" i="8" s="1"/>
  <c r="M21" i="8"/>
  <c r="H21" i="8"/>
  <c r="L21" i="8" s="1"/>
  <c r="L25" i="8"/>
  <c r="R22" i="7"/>
  <c r="R23" i="7"/>
  <c r="R21" i="7"/>
  <c r="R20" i="7"/>
  <c r="R19" i="7"/>
  <c r="R18" i="7"/>
  <c r="R17" i="7"/>
  <c r="R16" i="7"/>
  <c r="R15" i="7"/>
  <c r="R14" i="7"/>
  <c r="B11" i="7"/>
  <c r="T25" i="7" s="1"/>
  <c r="N6" i="7"/>
  <c r="M6" i="7"/>
  <c r="L6" i="7"/>
  <c r="K6" i="7"/>
  <c r="J6" i="7"/>
  <c r="I6" i="7"/>
  <c r="H6" i="7"/>
  <c r="G6" i="7"/>
  <c r="F6" i="7"/>
  <c r="E6" i="7"/>
  <c r="N5" i="7"/>
  <c r="M5" i="7"/>
  <c r="L5" i="7"/>
  <c r="K5" i="7"/>
  <c r="J5" i="7"/>
  <c r="I5" i="7"/>
  <c r="H5" i="7"/>
  <c r="G5" i="7"/>
  <c r="F5" i="7"/>
  <c r="F7" i="7" s="1"/>
  <c r="F15" i="7" s="1"/>
  <c r="E5" i="7"/>
  <c r="C53" i="6"/>
  <c r="F9" i="6"/>
  <c r="F17" i="6"/>
  <c r="F25" i="6"/>
  <c r="F33" i="6"/>
  <c r="F41" i="6"/>
  <c r="G37" i="6"/>
  <c r="G38" i="6"/>
  <c r="G39" i="6"/>
  <c r="G40" i="6"/>
  <c r="G36" i="6"/>
  <c r="G29" i="6"/>
  <c r="G30" i="6"/>
  <c r="G31" i="6"/>
  <c r="G32" i="6"/>
  <c r="G28" i="6"/>
  <c r="G21" i="6"/>
  <c r="G22" i="6"/>
  <c r="G23" i="6"/>
  <c r="G24" i="6"/>
  <c r="G20" i="6"/>
  <c r="G13" i="6"/>
  <c r="G14" i="6"/>
  <c r="G15" i="6"/>
  <c r="G16" i="6"/>
  <c r="G12" i="6"/>
  <c r="G5" i="6"/>
  <c r="G6" i="6"/>
  <c r="G7" i="6"/>
  <c r="I4" i="6" s="1"/>
  <c r="G8" i="6"/>
  <c r="K16" i="5"/>
  <c r="K17" i="5"/>
  <c r="K18" i="5"/>
  <c r="K19" i="5"/>
  <c r="K20" i="5"/>
  <c r="K21" i="5"/>
  <c r="K22" i="5"/>
  <c r="K23" i="5"/>
  <c r="K15" i="5"/>
  <c r="K14" i="5"/>
  <c r="B11" i="5"/>
  <c r="M25" i="5" s="1"/>
  <c r="F6" i="5"/>
  <c r="G6" i="5"/>
  <c r="H6" i="5"/>
  <c r="I6" i="5"/>
  <c r="J6" i="5"/>
  <c r="K6" i="5"/>
  <c r="L6" i="5"/>
  <c r="M6" i="5"/>
  <c r="N6" i="5"/>
  <c r="E5" i="5"/>
  <c r="E6" i="5"/>
  <c r="F5" i="5"/>
  <c r="G5" i="5"/>
  <c r="H5" i="5"/>
  <c r="I5" i="5"/>
  <c r="J5" i="5"/>
  <c r="K5" i="5"/>
  <c r="L5" i="5"/>
  <c r="M5" i="5"/>
  <c r="N5" i="5"/>
  <c r="N7" i="5" s="1"/>
  <c r="F23" i="5" s="1"/>
  <c r="H23" i="5" s="1"/>
  <c r="I9" i="6" l="1"/>
  <c r="M42" i="6"/>
  <c r="K42" i="6" s="1"/>
  <c r="P36" i="6"/>
  <c r="O36" i="6"/>
  <c r="P20" i="6"/>
  <c r="O20" i="6"/>
  <c r="P28" i="6"/>
  <c r="O28" i="6"/>
  <c r="O12" i="6"/>
  <c r="P12" i="6"/>
  <c r="P4" i="6"/>
  <c r="O4" i="6"/>
  <c r="H22" i="8"/>
  <c r="L22" i="8" s="1"/>
  <c r="M16" i="8"/>
  <c r="M24" i="8" s="1"/>
  <c r="M26" i="8" s="1"/>
  <c r="H16" i="8"/>
  <c r="L16" i="8" s="1"/>
  <c r="F7" i="5"/>
  <c r="F15" i="5" s="1"/>
  <c r="H15" i="5" s="1"/>
  <c r="L15" i="5" s="1"/>
  <c r="I28" i="6"/>
  <c r="J28" i="6"/>
  <c r="J20" i="6"/>
  <c r="I12" i="6"/>
  <c r="I20" i="6"/>
  <c r="J4" i="6"/>
  <c r="I36" i="6"/>
  <c r="J36" i="6"/>
  <c r="J12" i="6"/>
  <c r="H17" i="8"/>
  <c r="L17" i="8" s="1"/>
  <c r="M20" i="8"/>
  <c r="I19" i="7"/>
  <c r="I18" i="7"/>
  <c r="I17" i="7"/>
  <c r="I16" i="7"/>
  <c r="I14" i="7"/>
  <c r="I15" i="7"/>
  <c r="J15" i="7" s="1"/>
  <c r="K15" i="7" s="1"/>
  <c r="L15" i="7" s="1"/>
  <c r="S15" i="7" s="1"/>
  <c r="I22" i="7"/>
  <c r="I23" i="7"/>
  <c r="I21" i="7"/>
  <c r="I20" i="7"/>
  <c r="J7" i="7"/>
  <c r="F19" i="7" s="1"/>
  <c r="H19" i="7" s="1"/>
  <c r="H7" i="7"/>
  <c r="F17" i="7" s="1"/>
  <c r="I7" i="7"/>
  <c r="F18" i="7" s="1"/>
  <c r="H18" i="7" s="1"/>
  <c r="N7" i="7"/>
  <c r="F23" i="7" s="1"/>
  <c r="L7" i="7"/>
  <c r="F21" i="7" s="1"/>
  <c r="E7" i="7"/>
  <c r="F14" i="7" s="1"/>
  <c r="M7" i="7"/>
  <c r="F22" i="7" s="1"/>
  <c r="K7" i="7"/>
  <c r="F20" i="7" s="1"/>
  <c r="G7" i="7"/>
  <c r="F16" i="7" s="1"/>
  <c r="H15" i="7"/>
  <c r="S25" i="7"/>
  <c r="M7" i="5"/>
  <c r="F22" i="5" s="1"/>
  <c r="H22" i="5" s="1"/>
  <c r="L22" i="5" s="1"/>
  <c r="L7" i="5"/>
  <c r="F21" i="5" s="1"/>
  <c r="H21" i="5" s="1"/>
  <c r="L21" i="5" s="1"/>
  <c r="K7" i="5"/>
  <c r="F20" i="5" s="1"/>
  <c r="H20" i="5" s="1"/>
  <c r="L20" i="5" s="1"/>
  <c r="H7" i="5"/>
  <c r="F17" i="5" s="1"/>
  <c r="H17" i="5" s="1"/>
  <c r="L17" i="5" s="1"/>
  <c r="J7" i="5"/>
  <c r="F19" i="5" s="1"/>
  <c r="H19" i="5" s="1"/>
  <c r="L19" i="5" s="1"/>
  <c r="L23" i="5"/>
  <c r="E7" i="5"/>
  <c r="F14" i="5" s="1"/>
  <c r="H14" i="5" s="1"/>
  <c r="L14" i="5" s="1"/>
  <c r="I7" i="5"/>
  <c r="F18" i="5" s="1"/>
  <c r="H18" i="5" s="1"/>
  <c r="L18" i="5" s="1"/>
  <c r="G7" i="5"/>
  <c r="F16" i="5" s="1"/>
  <c r="M16" i="5" s="1"/>
  <c r="L25" i="5"/>
  <c r="M23" i="5"/>
  <c r="K28" i="6" l="1"/>
  <c r="M15" i="5"/>
  <c r="K20" i="6"/>
  <c r="L28" i="6"/>
  <c r="L4" i="6"/>
  <c r="L20" i="6"/>
  <c r="K4" i="6"/>
  <c r="L36" i="6"/>
  <c r="L12" i="6"/>
  <c r="K36" i="6"/>
  <c r="K12" i="6"/>
  <c r="L24" i="8"/>
  <c r="L26" i="8" s="1"/>
  <c r="J22" i="7"/>
  <c r="K22" i="7" s="1"/>
  <c r="L22" i="7" s="1"/>
  <c r="S22" i="7" s="1"/>
  <c r="M18" i="7"/>
  <c r="N18" i="7" s="1"/>
  <c r="O18" i="7" s="1"/>
  <c r="T18" i="7" s="1"/>
  <c r="J23" i="7"/>
  <c r="K23" i="7" s="1"/>
  <c r="L23" i="7" s="1"/>
  <c r="S23" i="7" s="1"/>
  <c r="H20" i="7"/>
  <c r="J20" i="7"/>
  <c r="K20" i="7" s="1"/>
  <c r="L20" i="7" s="1"/>
  <c r="S20" i="7" s="1"/>
  <c r="M19" i="7"/>
  <c r="N19" i="7" s="1"/>
  <c r="O19" i="7" s="1"/>
  <c r="T19" i="7" s="1"/>
  <c r="J18" i="7"/>
  <c r="K18" i="7" s="1"/>
  <c r="L18" i="7" s="1"/>
  <c r="S18" i="7" s="1"/>
  <c r="H17" i="7"/>
  <c r="J17" i="7"/>
  <c r="K17" i="7" s="1"/>
  <c r="L17" i="7" s="1"/>
  <c r="S17" i="7" s="1"/>
  <c r="J21" i="7"/>
  <c r="K21" i="7" s="1"/>
  <c r="L21" i="7" s="1"/>
  <c r="S21" i="7" s="1"/>
  <c r="M15" i="7"/>
  <c r="N15" i="7" s="1"/>
  <c r="O15" i="7" s="1"/>
  <c r="T15" i="7" s="1"/>
  <c r="H16" i="7"/>
  <c r="J16" i="7"/>
  <c r="K16" i="7" s="1"/>
  <c r="L16" i="7" s="1"/>
  <c r="S16" i="7" s="1"/>
  <c r="J19" i="7"/>
  <c r="K19" i="7" s="1"/>
  <c r="L19" i="7" s="1"/>
  <c r="S19" i="7" s="1"/>
  <c r="H14" i="7"/>
  <c r="J14" i="7"/>
  <c r="K14" i="7" s="1"/>
  <c r="L14" i="7" s="1"/>
  <c r="S14" i="7" s="1"/>
  <c r="H23" i="7"/>
  <c r="H21" i="7"/>
  <c r="H22" i="7"/>
  <c r="M22" i="5"/>
  <c r="M21" i="5"/>
  <c r="M19" i="5"/>
  <c r="M17" i="5"/>
  <c r="M20" i="5"/>
  <c r="M14" i="5"/>
  <c r="M18" i="5"/>
  <c r="H16" i="5"/>
  <c r="L16" i="5" s="1"/>
  <c r="L24" i="5" s="1"/>
  <c r="L26" i="5" s="1"/>
  <c r="S24" i="7" l="1"/>
  <c r="S26" i="7" s="1"/>
  <c r="M16" i="7"/>
  <c r="N16" i="7" s="1"/>
  <c r="O16" i="7" s="1"/>
  <c r="T16" i="7" s="1"/>
  <c r="M17" i="7"/>
  <c r="N17" i="7" s="1"/>
  <c r="O17" i="7" s="1"/>
  <c r="T17" i="7" s="1"/>
  <c r="M20" i="7"/>
  <c r="N20" i="7" s="1"/>
  <c r="O20" i="7" s="1"/>
  <c r="T20" i="7" s="1"/>
  <c r="M22" i="7"/>
  <c r="N22" i="7" s="1"/>
  <c r="O22" i="7" s="1"/>
  <c r="T22" i="7" s="1"/>
  <c r="M21" i="7"/>
  <c r="N21" i="7" s="1"/>
  <c r="O21" i="7" s="1"/>
  <c r="T21" i="7" s="1"/>
  <c r="M23" i="7"/>
  <c r="N23" i="7" s="1"/>
  <c r="O23" i="7" s="1"/>
  <c r="T23" i="7" s="1"/>
  <c r="M14" i="7"/>
  <c r="M24" i="5"/>
  <c r="M26" i="5" s="1"/>
  <c r="N14" i="7" l="1"/>
  <c r="O14" i="7" l="1"/>
  <c r="T14" i="7" s="1"/>
  <c r="T24" i="7" s="1"/>
  <c r="T26" i="7" l="1"/>
</calcChain>
</file>

<file path=xl/sharedStrings.xml><?xml version="1.0" encoding="utf-8"?>
<sst xmlns="http://schemas.openxmlformats.org/spreadsheetml/2006/main" count="325" uniqueCount="121">
  <si>
    <t xml:space="preserve">Συντελεστής Παρούσας Αξίας </t>
  </si>
  <si>
    <t>=</t>
  </si>
  <si>
    <t>Σύνολο</t>
  </si>
  <si>
    <t>Καθαρή Ταμειακή Εισροή προσαρμοσμένη στο αt</t>
  </si>
  <si>
    <t>Παρούσα Αξία Ταμειακών Εισροών (χωρίς προσαρμογή αt)</t>
  </si>
  <si>
    <t>Πιθανότητα</t>
  </si>
  <si>
    <t>1/(1 + r)</t>
  </si>
  <si>
    <t>1/(1 + r)^3</t>
  </si>
  <si>
    <t>1/(1 + r)^2</t>
  </si>
  <si>
    <t>1/(1 + r)^4</t>
  </si>
  <si>
    <t>1/(1 + r)^5</t>
  </si>
  <si>
    <t>Παρούσα Αξία Ταμειακής Εισροής προσαρμοσμένη στο αt</t>
  </si>
  <si>
    <t>1/(1 + r)^6</t>
  </si>
  <si>
    <t>Αγορά γής - Αδειοδοτήση</t>
  </si>
  <si>
    <t>Κατασκευή</t>
  </si>
  <si>
    <t>Εξοπλισμός - Επίπλωση Δωματίων</t>
  </si>
  <si>
    <t>Υποδομές Τεχνολογίας - Ασφάλειας</t>
  </si>
  <si>
    <t>Marketing - Branding</t>
  </si>
  <si>
    <t>Προσωπικό - Εκπαίδευση</t>
  </si>
  <si>
    <t>Κεφάλαιο Κίνησης</t>
  </si>
  <si>
    <t>Υπηρεσίες - Παροχές Πολυτελείας</t>
  </si>
  <si>
    <t>Έκτακτα Έξοδα - Δαπάνες</t>
  </si>
  <si>
    <t>Έναρξη</t>
  </si>
  <si>
    <t>1ο</t>
  </si>
  <si>
    <t>2ο</t>
  </si>
  <si>
    <t>3ο</t>
  </si>
  <si>
    <t>4ο</t>
  </si>
  <si>
    <t>5ο</t>
  </si>
  <si>
    <t>6ο</t>
  </si>
  <si>
    <t>7ο</t>
  </si>
  <si>
    <t>8ο</t>
  </si>
  <si>
    <t>9ο</t>
  </si>
  <si>
    <t>10ο</t>
  </si>
  <si>
    <t>Ανάπτυξη</t>
  </si>
  <si>
    <t>Ωρίμανση</t>
  </si>
  <si>
    <t>Πτώση-Έξοδος</t>
  </si>
  <si>
    <t>Average ADR</t>
  </si>
  <si>
    <t>Average Occupancy</t>
  </si>
  <si>
    <t>Revenue</t>
  </si>
  <si>
    <t>Profit</t>
  </si>
  <si>
    <r>
      <t>Αρχικό Κόστος (</t>
    </r>
    <r>
      <rPr>
        <b/>
        <sz val="11"/>
        <color theme="1"/>
        <rFont val="Aptos Narrow"/>
        <family val="2"/>
      </rPr>
      <t>€</t>
    </r>
    <r>
      <rPr>
        <b/>
        <sz val="11"/>
        <color theme="1"/>
        <rFont val="Calibri"/>
        <family val="2"/>
        <charset val="161"/>
      </rPr>
      <t>)</t>
    </r>
  </si>
  <si>
    <t>Ημέρες</t>
  </si>
  <si>
    <t xml:space="preserve">Costs </t>
  </si>
  <si>
    <t>Μέσο Ετήσιο Κόστος Λειτουργίας</t>
  </si>
  <si>
    <t>Σταθερό Κόστος</t>
  </si>
  <si>
    <t>Μεταβλητό Κόστος ανά διανυκτέρευση</t>
  </si>
  <si>
    <t>αt 
με τιμές στο  (0,1]</t>
  </si>
  <si>
    <t>1/(1 + r)^7</t>
  </si>
  <si>
    <t>1/(1 + r)^8</t>
  </si>
  <si>
    <t>1/(1 + r)^9</t>
  </si>
  <si>
    <t>1/(1 + r)^10</t>
  </si>
  <si>
    <t>Επιτόκιο Προεξόφλήσης</t>
  </si>
  <si>
    <t>Αρχικό Κόστος</t>
  </si>
  <si>
    <t>N.P.V.</t>
  </si>
  <si>
    <t>Καθαρές Ταμειακές Ροές</t>
  </si>
  <si>
    <t>Έτος</t>
  </si>
  <si>
    <t>1. Στελέχωση Ελλείψεις &amp; Υψηλός Κύκλος Εργασιών</t>
  </si>
  <si>
    <t>Κόστος Αποτέλεσμα</t>
  </si>
  <si>
    <t>Περιγραφή</t>
  </si>
  <si>
    <t>Επιπλέον έξοδα πρόσληψης &amp; εκπαίδευσης για αντικαταστάσεις</t>
  </si>
  <si>
    <t>Αύξηση υπερωριακών αμοιβών και έκτακτων δαπανών προσωπικού</t>
  </si>
  <si>
    <t>Μεγάλη λειτουργική διακοπή, απώλεια επαναλαμβανόμενων πελατών</t>
  </si>
  <si>
    <t>Ξενοδοχείο δεν μπορεί να ανταποκριθεί στη ζήτηση, ζημιά στη φήμη</t>
  </si>
  <si>
    <t>2. Υπερκράτηση &amp; Επισκέπτης Δυσαρέσκεια</t>
  </si>
  <si>
    <t>Μικρή αποζημίωση (δωρεάν ποτά/δείπνα)</t>
  </si>
  <si>
    <t>Κόστος μετεγκατάστασης για ορισμένους επισκέπτες</t>
  </si>
  <si>
    <t>Υψηλή αποζημίωση λόγω μεγάλων σφαλμάτων</t>
  </si>
  <si>
    <t>Ζημιά στη διαδικτυακή φήμη και χαμηλότερες μελλοντικές κρατήσεις</t>
  </si>
  <si>
    <t>Νομικές αξιώσεις και μεγάλη απώλεια κρατήσεων</t>
  </si>
  <si>
    <t>Βιαστικές παραγγελίες &amp; αυξημένο κόστος προμηθευτή</t>
  </si>
  <si>
    <t>Ανάγκη αλλαγής προμηθευτή και πληρωμή κόστους πριμοδότησης</t>
  </si>
  <si>
    <t>Πτώση εξυπηρέτησης, αρνητική εμπειρία επισκεπτών</t>
  </si>
  <si>
    <t>Σοβαρή έλλειψη βασικών ειδών, απώλεια εσόδων</t>
  </si>
  <si>
    <t>Μικρό επισκευές (AC, υδραυλικά )</t>
  </si>
  <si>
    <t>Επείγουσα συντήρηση μεγάλης κλίμακας (ασανσέρ, πισίνα)</t>
  </si>
  <si>
    <t>Προσωρινό κλείσιμο βασικών εγκαταστάσεων (εστιατόριο, σπα)</t>
  </si>
  <si>
    <t>Επισκέπτης αποζημίωση , επιστροφή χρημάτων αιτήματα</t>
  </si>
  <si>
    <t>Μεγάλη αποτυχία που οδήγησε σε μερικό κλείσιμο του ξενοδοχείου</t>
  </si>
  <si>
    <t>Πρόστιμα για ήσσονος σημασίας μη συμμόρφωση (επιθεωρήσεις)</t>
  </si>
  <si>
    <t>Ζημιά στη φήμη λόγω κακού τύπου ή κριτικών</t>
  </si>
  <si>
    <t>Αγωγές ή μεγάλα ρυθμιστικά πρόστιμα</t>
  </si>
  <si>
    <t>Σοβαρό ατύχημα που οδηγεί σε κλείσιμο ή πληρωμή ασφάλισης</t>
  </si>
  <si>
    <t>EV</t>
  </si>
  <si>
    <t>StD</t>
  </si>
  <si>
    <t>Κατηγορία</t>
  </si>
  <si>
    <t>Στελέχωση Ελλείψεις</t>
  </si>
  <si>
    <t>Υπερκράτηση Θέματα</t>
  </si>
  <si>
    <t>Συντήρηση Αποτυχίες</t>
  </si>
  <si>
    <t>Υγεία &amp; Ασφάλεια Αποτυχίες</t>
  </si>
  <si>
    <t>ΣΥΝΟΛΙΚΟΣ ΠΡΟΫΠΟΛΟΓΙΣΜΟΣ</t>
  </si>
  <si>
    <t>Min</t>
  </si>
  <si>
    <t>Max</t>
  </si>
  <si>
    <t>Μείωση εξυπηρέτησης, παράπονα επισκεπτών, αποζημίωση</t>
  </si>
  <si>
    <t>3. Εφοδιαστική Αλυσίδα Διαταραχές</t>
  </si>
  <si>
    <t>4. Υποδομές &amp; Συντήρηση Ζημιές</t>
  </si>
  <si>
    <t>5. Υγεία &amp; Ασφάλεια Συμμόρφωση - Αποτυχίες</t>
  </si>
  <si>
    <t>Κόστος x Πιθανότητα</t>
  </si>
  <si>
    <t>Εφοδιαστική Αλυσίδα Διαταραχές</t>
  </si>
  <si>
    <t>Ασθένεια επισκεπτών ή μικροατυχήματα, έξοδα - αποζημίωσεις</t>
  </si>
  <si>
    <t>Αποσβέσεις</t>
  </si>
  <si>
    <t>Κ.Τ.Ρ. μετά από Απόσβεση</t>
  </si>
  <si>
    <t>Τελική Κ.Τ.Ρ.</t>
  </si>
  <si>
    <t xml:space="preserve">Φορολόγηση </t>
  </si>
  <si>
    <t>IRR</t>
  </si>
  <si>
    <t xml:space="preserve">Απώλεια ευπαθούς αποθέματος </t>
  </si>
  <si>
    <t>Κατηγορία Κόστους 1</t>
  </si>
  <si>
    <t>Κατηγορία Κόστους 2</t>
  </si>
  <si>
    <t>Κατηγορία Κόστους 3</t>
  </si>
  <si>
    <t>Κατηγορία Κόστους 4</t>
  </si>
  <si>
    <t>Κατηγορία Κόστους 5</t>
  </si>
  <si>
    <t>Κατηγορία Κόστους 6</t>
  </si>
  <si>
    <t>Κατηγορία Κόστους 7</t>
  </si>
  <si>
    <t>Κατηγορία Κόστους 8</t>
  </si>
  <si>
    <t>Κατηγορία Κόστους 9</t>
  </si>
  <si>
    <t>Προσαρμογή</t>
  </si>
  <si>
    <t>Σύνολο EV</t>
  </si>
  <si>
    <t>Δωμάτια (Δυναμικότητα)</t>
  </si>
  <si>
    <t>Κόστος με προσαρμογή</t>
  </si>
  <si>
    <t xml:space="preserve">Κόστος με προσαρμογή x Πιθανότητα </t>
  </si>
  <si>
    <t>ΜΕ ΠΡΟΣΑΡΜΟΓΗ</t>
  </si>
  <si>
    <t>Στρατηγική - Κόστος (€)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</si>
</sst>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6" formatCode="#,##0\ &quot;€&quot;;[Red]\-#,##0\ &quot;€&quot;"/>
    <numFmt numFmtId="164" formatCode="0.000"/>
    <numFmt numFmtId="165" formatCode="#,##0_ ;[Red]\-#,##0\ "/>
    <numFmt numFmtId="166" formatCode="#,##0\ &quot;€&quot;"/>
    <numFmt numFmtId="167" formatCode="0.0%"/>
  </numFmts>
  <fonts count="15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</font>
    <font>
      <b/>
      <sz val="10"/>
      <color rgb="FF000000"/>
      <name val="Calibri"/>
      <family val="2"/>
      <charset val="161"/>
    </font>
    <font>
      <sz val="8"/>
      <name val="Calibri"/>
      <family val="2"/>
      <charset val="161"/>
      <scheme val="minor"/>
    </font>
    <font>
      <b/>
      <sz val="11"/>
      <color theme="1"/>
      <name val="Aptos Narrow"/>
      <family val="2"/>
    </font>
    <font>
      <sz val="10"/>
      <color theme="1"/>
      <name val="Calibri"/>
      <family val="2"/>
      <charset val="161"/>
      <scheme val="minor"/>
    </font>
    <font>
      <b/>
      <sz val="8"/>
      <color rgb="FF000000"/>
      <name val="Calibri"/>
      <family val="2"/>
      <charset val="161"/>
    </font>
    <font>
      <b/>
      <sz val="10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b/>
      <sz val="8"/>
      <color theme="1"/>
      <name val="Calibri"/>
      <family val="2"/>
      <charset val="161"/>
      <scheme val="minor"/>
    </font>
    <font>
      <sz val="8"/>
      <color theme="1"/>
      <name val="Calibri"/>
      <family val="2"/>
      <charset val="161"/>
      <scheme val="minor"/>
    </font>
    <font>
      <sz val="9"/>
      <color theme="1"/>
      <name val="Calibri"/>
      <family val="2"/>
      <charset val="161"/>
      <scheme val="minor"/>
    </font>
    <font>
      <b/>
      <sz val="9"/>
      <color theme="1"/>
      <name val="Calibri"/>
      <family val="2"/>
      <charset val="161"/>
      <scheme val="minor"/>
    </font>
    <font>
      <b/>
      <sz val="8"/>
      <color rgb="FF000000"/>
      <name val="Calibri"/>
      <family val="2"/>
      <charset val="161"/>
      <scheme val="minor"/>
    </font>
  </fonts>
  <fills count="14">
    <fill>
      <patternFill patternType="none"/>
    </fill>
    <fill>
      <patternFill patternType="gray125"/>
    </fill>
    <fill>
      <patternFill patternType="solid">
        <fgColor rgb="FFE9EDF4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148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1" fillId="7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0" borderId="1" xfId="0" applyFont="1" applyBorder="1"/>
    <xf numFmtId="0" fontId="0" fillId="0" borderId="1" xfId="0" applyBorder="1" applyAlignment="1">
      <alignment horizontal="center"/>
    </xf>
    <xf numFmtId="9" fontId="0" fillId="0" borderId="0" xfId="0" applyNumberFormat="1" applyAlignment="1">
      <alignment horizontal="center" vertical="center"/>
    </xf>
    <xf numFmtId="3" fontId="0" fillId="0" borderId="1" xfId="0" applyNumberFormat="1" applyBorder="1" applyAlignment="1">
      <alignment horizontal="center"/>
    </xf>
    <xf numFmtId="0" fontId="1" fillId="8" borderId="1" xfId="0" applyFont="1" applyFill="1" applyBorder="1"/>
    <xf numFmtId="0" fontId="6" fillId="0" borderId="1" xfId="0" applyFont="1" applyBorder="1" applyAlignment="1">
      <alignment horizontal="center" vertical="center"/>
    </xf>
    <xf numFmtId="9" fontId="6" fillId="0" borderId="1" xfId="0" applyNumberFormat="1" applyFont="1" applyBorder="1" applyAlignment="1">
      <alignment horizontal="center" vertical="center"/>
    </xf>
    <xf numFmtId="3" fontId="6" fillId="0" borderId="1" xfId="0" applyNumberFormat="1" applyFont="1" applyBorder="1" applyAlignment="1">
      <alignment horizontal="center" vertical="center"/>
    </xf>
    <xf numFmtId="165" fontId="6" fillId="0" borderId="1" xfId="0" applyNumberFormat="1" applyFont="1" applyBorder="1" applyAlignment="1">
      <alignment horizontal="center" vertical="center"/>
    </xf>
    <xf numFmtId="0" fontId="1" fillId="8" borderId="1" xfId="0" applyFont="1" applyFill="1" applyBorder="1" applyAlignment="1">
      <alignment horizontal="center" vertical="center"/>
    </xf>
    <xf numFmtId="3" fontId="3" fillId="2" borderId="1" xfId="0" applyNumberFormat="1" applyFont="1" applyFill="1" applyBorder="1" applyAlignment="1">
      <alignment horizontal="center" vertical="center" wrapText="1" readingOrder="1"/>
    </xf>
    <xf numFmtId="0" fontId="3" fillId="2" borderId="4" xfId="0" applyFont="1" applyFill="1" applyBorder="1" applyAlignment="1">
      <alignment horizontal="center" vertical="center" wrapText="1" readingOrder="1"/>
    </xf>
    <xf numFmtId="0" fontId="3" fillId="2" borderId="5" xfId="0" applyFont="1" applyFill="1" applyBorder="1" applyAlignment="1">
      <alignment horizontal="center" vertical="center" wrapText="1" readingOrder="1"/>
    </xf>
    <xf numFmtId="164" fontId="3" fillId="4" borderId="2" xfId="0" applyNumberFormat="1" applyFont="1" applyFill="1" applyBorder="1" applyAlignment="1">
      <alignment horizontal="center" vertical="center" wrapText="1" readingOrder="1"/>
    </xf>
    <xf numFmtId="165" fontId="3" fillId="4" borderId="1" xfId="0" applyNumberFormat="1" applyFont="1" applyFill="1" applyBorder="1" applyAlignment="1">
      <alignment horizontal="center" vertical="center" wrapText="1" readingOrder="1"/>
    </xf>
    <xf numFmtId="0" fontId="9" fillId="0" borderId="0" xfId="0" applyFont="1" applyAlignment="1">
      <alignment horizontal="center" vertical="center"/>
    </xf>
    <xf numFmtId="165" fontId="9" fillId="0" borderId="0" xfId="0" applyNumberFormat="1" applyFont="1" applyAlignment="1">
      <alignment horizontal="center" vertical="center"/>
    </xf>
    <xf numFmtId="0" fontId="6" fillId="0" borderId="0" xfId="0" applyFont="1"/>
    <xf numFmtId="0" fontId="6" fillId="0" borderId="0" xfId="0" applyFont="1" applyAlignment="1">
      <alignment horizontal="center" vertical="center"/>
    </xf>
    <xf numFmtId="0" fontId="7" fillId="2" borderId="7" xfId="0" applyFont="1" applyFill="1" applyBorder="1" applyAlignment="1">
      <alignment horizontal="center" vertical="center" wrapText="1" readingOrder="1"/>
    </xf>
    <xf numFmtId="0" fontId="7" fillId="2" borderId="8" xfId="0" applyFont="1" applyFill="1" applyBorder="1" applyAlignment="1">
      <alignment horizontal="center" vertical="center" wrapText="1" readingOrder="1"/>
    </xf>
    <xf numFmtId="0" fontId="7" fillId="5" borderId="8" xfId="0" applyFont="1" applyFill="1" applyBorder="1" applyAlignment="1">
      <alignment horizontal="center" vertical="center" wrapText="1" readingOrder="1"/>
    </xf>
    <xf numFmtId="0" fontId="7" fillId="6" borderId="12" xfId="0" applyFont="1" applyFill="1" applyBorder="1" applyAlignment="1">
      <alignment horizontal="center" vertical="center" wrapText="1" readingOrder="1"/>
    </xf>
    <xf numFmtId="0" fontId="3" fillId="2" borderId="13" xfId="0" applyFont="1" applyFill="1" applyBorder="1" applyAlignment="1">
      <alignment horizontal="center" vertical="center" wrapText="1" readingOrder="1"/>
    </xf>
    <xf numFmtId="0" fontId="3" fillId="2" borderId="15" xfId="0" applyFont="1" applyFill="1" applyBorder="1" applyAlignment="1">
      <alignment horizontal="center" vertical="center" wrapText="1" readingOrder="1"/>
    </xf>
    <xf numFmtId="3" fontId="3" fillId="2" borderId="16" xfId="0" applyNumberFormat="1" applyFont="1" applyFill="1" applyBorder="1" applyAlignment="1">
      <alignment horizontal="center" vertical="center" wrapText="1" readingOrder="1"/>
    </xf>
    <xf numFmtId="0" fontId="3" fillId="2" borderId="17" xfId="0" applyFont="1" applyFill="1" applyBorder="1" applyAlignment="1">
      <alignment horizontal="center" vertical="center" wrapText="1" readingOrder="1"/>
    </xf>
    <xf numFmtId="0" fontId="3" fillId="2" borderId="18" xfId="0" applyFont="1" applyFill="1" applyBorder="1" applyAlignment="1">
      <alignment horizontal="center" vertical="center" wrapText="1" readingOrder="1"/>
    </xf>
    <xf numFmtId="164" fontId="3" fillId="4" borderId="19" xfId="0" applyNumberFormat="1" applyFont="1" applyFill="1" applyBorder="1" applyAlignment="1">
      <alignment horizontal="center" vertical="center" wrapText="1" readingOrder="1"/>
    </xf>
    <xf numFmtId="0" fontId="0" fillId="0" borderId="6" xfId="0" applyBorder="1" applyAlignment="1">
      <alignment horizontal="center"/>
    </xf>
    <xf numFmtId="0" fontId="9" fillId="7" borderId="6" xfId="0" applyFont="1" applyFill="1" applyBorder="1" applyAlignment="1">
      <alignment horizontal="center" vertical="center" wrapText="1"/>
    </xf>
    <xf numFmtId="165" fontId="8" fillId="4" borderId="14" xfId="0" applyNumberFormat="1" applyFont="1" applyFill="1" applyBorder="1" applyAlignment="1">
      <alignment horizontal="center" vertical="center" wrapText="1"/>
    </xf>
    <xf numFmtId="165" fontId="3" fillId="4" borderId="16" xfId="0" applyNumberFormat="1" applyFont="1" applyFill="1" applyBorder="1" applyAlignment="1">
      <alignment horizontal="center" vertical="center" wrapText="1" readingOrder="1"/>
    </xf>
    <xf numFmtId="165" fontId="8" fillId="4" borderId="20" xfId="0" applyNumberFormat="1" applyFont="1" applyFill="1" applyBorder="1" applyAlignment="1">
      <alignment horizontal="center" vertical="center" wrapText="1"/>
    </xf>
    <xf numFmtId="3" fontId="1" fillId="0" borderId="1" xfId="0" applyNumberFormat="1" applyFont="1" applyBorder="1" applyAlignment="1">
      <alignment horizontal="center" vertical="center"/>
    </xf>
    <xf numFmtId="165" fontId="1" fillId="0" borderId="3" xfId="0" applyNumberFormat="1" applyFont="1" applyBorder="1" applyAlignment="1">
      <alignment horizontal="center" vertical="center"/>
    </xf>
    <xf numFmtId="3" fontId="1" fillId="0" borderId="14" xfId="0" applyNumberFormat="1" applyFont="1" applyBorder="1" applyAlignment="1">
      <alignment horizontal="center" vertical="center"/>
    </xf>
    <xf numFmtId="165" fontId="1" fillId="0" borderId="16" xfId="0" applyNumberFormat="1" applyFont="1" applyBorder="1" applyAlignment="1">
      <alignment horizontal="center" vertical="center"/>
    </xf>
    <xf numFmtId="165" fontId="1" fillId="0" borderId="20" xfId="0" applyNumberFormat="1" applyFont="1" applyBorder="1" applyAlignment="1">
      <alignment horizontal="center" vertical="center"/>
    </xf>
    <xf numFmtId="0" fontId="9" fillId="6" borderId="13" xfId="0" applyFont="1" applyFill="1" applyBorder="1" applyAlignment="1">
      <alignment horizontal="center" vertical="center" wrapText="1"/>
    </xf>
    <xf numFmtId="0" fontId="9" fillId="3" borderId="15" xfId="0" applyFont="1" applyFill="1" applyBorder="1" applyAlignment="1">
      <alignment horizontal="center" vertical="center"/>
    </xf>
    <xf numFmtId="165" fontId="3" fillId="9" borderId="1" xfId="0" applyNumberFormat="1" applyFont="1" applyFill="1" applyBorder="1" applyAlignment="1">
      <alignment horizontal="center" vertical="center" wrapText="1" readingOrder="1"/>
    </xf>
    <xf numFmtId="2" fontId="3" fillId="9" borderId="1" xfId="0" applyNumberFormat="1" applyFont="1" applyFill="1" applyBorder="1" applyAlignment="1">
      <alignment horizontal="center" vertical="center" wrapText="1" readingOrder="1"/>
    </xf>
    <xf numFmtId="165" fontId="3" fillId="9" borderId="16" xfId="0" applyNumberFormat="1" applyFont="1" applyFill="1" applyBorder="1" applyAlignment="1">
      <alignment horizontal="center" vertical="center" wrapText="1" readingOrder="1"/>
    </xf>
    <xf numFmtId="0" fontId="9" fillId="7" borderId="21" xfId="0" applyFont="1" applyFill="1" applyBorder="1" applyAlignment="1">
      <alignment horizontal="center" vertical="center"/>
    </xf>
    <xf numFmtId="165" fontId="1" fillId="0" borderId="22" xfId="0" applyNumberFormat="1" applyFont="1" applyBorder="1" applyAlignment="1">
      <alignment horizontal="center" vertical="center"/>
    </xf>
    <xf numFmtId="2" fontId="3" fillId="9" borderId="16" xfId="0" applyNumberFormat="1" applyFont="1" applyFill="1" applyBorder="1" applyAlignment="1">
      <alignment horizontal="center" vertical="center" wrapText="1" readingOrder="1"/>
    </xf>
    <xf numFmtId="0" fontId="11" fillId="0" borderId="0" xfId="0" applyFont="1" applyAlignment="1">
      <alignment horizontal="center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wrapText="1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6" fontId="11" fillId="0" borderId="1" xfId="0" applyNumberFormat="1" applyFont="1" applyBorder="1" applyAlignment="1">
      <alignment horizontal="center" vertical="center" wrapText="1"/>
    </xf>
    <xf numFmtId="6" fontId="11" fillId="0" borderId="4" xfId="0" applyNumberFormat="1" applyFont="1" applyBorder="1" applyAlignment="1">
      <alignment horizontal="center" vertical="center"/>
    </xf>
    <xf numFmtId="6" fontId="11" fillId="0" borderId="4" xfId="0" applyNumberFormat="1" applyFont="1" applyBorder="1" applyAlignment="1">
      <alignment horizontal="center" vertical="center" wrapText="1"/>
    </xf>
    <xf numFmtId="0" fontId="10" fillId="8" borderId="1" xfId="0" applyFont="1" applyFill="1" applyBorder="1" applyAlignment="1">
      <alignment horizontal="center"/>
    </xf>
    <xf numFmtId="0" fontId="10" fillId="8" borderId="4" xfId="0" applyFont="1" applyFill="1" applyBorder="1" applyAlignment="1">
      <alignment horizontal="center" vertical="center"/>
    </xf>
    <xf numFmtId="0" fontId="10" fillId="8" borderId="1" xfId="0" applyFont="1" applyFill="1" applyBorder="1" applyAlignment="1">
      <alignment horizontal="center" vertical="center"/>
    </xf>
    <xf numFmtId="0" fontId="10" fillId="8" borderId="1" xfId="0" applyFont="1" applyFill="1" applyBorder="1" applyAlignment="1">
      <alignment horizontal="center" vertical="center" wrapText="1"/>
    </xf>
    <xf numFmtId="0" fontId="10" fillId="8" borderId="4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9" fontId="11" fillId="0" borderId="4" xfId="0" applyNumberFormat="1" applyFont="1" applyBorder="1" applyAlignment="1">
      <alignment horizontal="center" vertical="center"/>
    </xf>
    <xf numFmtId="9" fontId="11" fillId="0" borderId="4" xfId="0" applyNumberFormat="1" applyFont="1" applyBorder="1" applyAlignment="1">
      <alignment horizontal="center" vertical="center" wrapText="1"/>
    </xf>
    <xf numFmtId="9" fontId="11" fillId="0" borderId="23" xfId="0" applyNumberFormat="1" applyFont="1" applyBorder="1" applyAlignment="1">
      <alignment horizontal="center" vertical="center" wrapText="1"/>
    </xf>
    <xf numFmtId="9" fontId="11" fillId="0" borderId="23" xfId="0" applyNumberFormat="1" applyFont="1" applyBorder="1" applyAlignment="1">
      <alignment horizontal="center" vertical="center"/>
    </xf>
    <xf numFmtId="6" fontId="11" fillId="0" borderId="1" xfId="0" applyNumberFormat="1" applyFont="1" applyBorder="1" applyAlignment="1">
      <alignment horizontal="center"/>
    </xf>
    <xf numFmtId="0" fontId="10" fillId="0" borderId="0" xfId="0" applyFont="1" applyAlignment="1">
      <alignment horizontal="center"/>
    </xf>
    <xf numFmtId="9" fontId="11" fillId="10" borderId="1" xfId="0" applyNumberFormat="1" applyFont="1" applyFill="1" applyBorder="1" applyAlignment="1">
      <alignment horizontal="center"/>
    </xf>
    <xf numFmtId="9" fontId="11" fillId="10" borderId="1" xfId="0" applyNumberFormat="1" applyFont="1" applyFill="1" applyBorder="1" applyAlignment="1">
      <alignment horizontal="center" wrapText="1"/>
    </xf>
    <xf numFmtId="6" fontId="12" fillId="0" borderId="1" xfId="0" applyNumberFormat="1" applyFont="1" applyBorder="1" applyAlignment="1">
      <alignment horizontal="center" vertical="center"/>
    </xf>
    <xf numFmtId="9" fontId="0" fillId="0" borderId="0" xfId="0" applyNumberFormat="1"/>
    <xf numFmtId="9" fontId="0" fillId="0" borderId="0" xfId="0" applyNumberFormat="1" applyAlignment="1">
      <alignment horizontal="center"/>
    </xf>
    <xf numFmtId="0" fontId="9" fillId="7" borderId="24" xfId="0" applyFont="1" applyFill="1" applyBorder="1" applyAlignment="1">
      <alignment horizontal="center" vertical="center" wrapText="1"/>
    </xf>
    <xf numFmtId="0" fontId="0" fillId="0" borderId="24" xfId="0" applyBorder="1" applyAlignment="1">
      <alignment horizontal="center"/>
    </xf>
    <xf numFmtId="0" fontId="3" fillId="0" borderId="1" xfId="0" applyFont="1" applyBorder="1" applyAlignment="1">
      <alignment horizontal="center" vertical="center" wrapText="1" readingOrder="1"/>
    </xf>
    <xf numFmtId="165" fontId="3" fillId="0" borderId="1" xfId="0" applyNumberFormat="1" applyFont="1" applyBorder="1" applyAlignment="1">
      <alignment horizontal="center" vertical="center" wrapText="1" readingOrder="1"/>
    </xf>
    <xf numFmtId="2" fontId="3" fillId="0" borderId="1" xfId="0" applyNumberFormat="1" applyFont="1" applyBorder="1" applyAlignment="1">
      <alignment horizontal="center" vertical="center" wrapText="1" readingOrder="1"/>
    </xf>
    <xf numFmtId="165" fontId="8" fillId="0" borderId="1" xfId="0" applyNumberFormat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 readingOrder="1"/>
    </xf>
    <xf numFmtId="0" fontId="14" fillId="11" borderId="1" xfId="0" applyFont="1" applyFill="1" applyBorder="1" applyAlignment="1">
      <alignment horizontal="center" vertical="center" wrapText="1" readingOrder="1"/>
    </xf>
    <xf numFmtId="0" fontId="14" fillId="12" borderId="1" xfId="0" applyFont="1" applyFill="1" applyBorder="1" applyAlignment="1">
      <alignment horizontal="center" vertical="center" wrapText="1" readingOrder="1"/>
    </xf>
    <xf numFmtId="0" fontId="10" fillId="11" borderId="1" xfId="0" applyFont="1" applyFill="1" applyBorder="1" applyAlignment="1">
      <alignment horizontal="center" vertical="center" wrapText="1"/>
    </xf>
    <xf numFmtId="0" fontId="10" fillId="12" borderId="1" xfId="0" applyFont="1" applyFill="1" applyBorder="1" applyAlignment="1">
      <alignment horizontal="center" vertical="center" wrapText="1"/>
    </xf>
    <xf numFmtId="165" fontId="6" fillId="0" borderId="0" xfId="0" applyNumberFormat="1" applyFont="1" applyAlignment="1">
      <alignment horizontal="center" vertical="center"/>
    </xf>
    <xf numFmtId="9" fontId="0" fillId="11" borderId="1" xfId="0" applyNumberFormat="1" applyFill="1" applyBorder="1" applyAlignment="1">
      <alignment horizontal="center"/>
    </xf>
    <xf numFmtId="9" fontId="0" fillId="12" borderId="1" xfId="0" applyNumberFormat="1" applyFill="1" applyBorder="1" applyAlignment="1">
      <alignment horizontal="center"/>
    </xf>
    <xf numFmtId="165" fontId="3" fillId="0" borderId="2" xfId="0" applyNumberFormat="1" applyFont="1" applyBorder="1" applyAlignment="1">
      <alignment horizontal="center" vertical="center" wrapText="1" readingOrder="1"/>
    </xf>
    <xf numFmtId="0" fontId="3" fillId="13" borderId="0" xfId="0" applyFont="1" applyFill="1" applyAlignment="1">
      <alignment horizontal="center" vertical="center" wrapText="1" readingOrder="1"/>
    </xf>
    <xf numFmtId="0" fontId="3" fillId="13" borderId="23" xfId="0" applyFont="1" applyFill="1" applyBorder="1" applyAlignment="1">
      <alignment horizontal="center" vertical="center" wrapText="1" readingOrder="1"/>
    </xf>
    <xf numFmtId="0" fontId="3" fillId="13" borderId="26" xfId="0" applyFont="1" applyFill="1" applyBorder="1" applyAlignment="1">
      <alignment horizontal="center" vertical="center" wrapText="1" readingOrder="1"/>
    </xf>
    <xf numFmtId="164" fontId="3" fillId="13" borderId="27" xfId="0" applyNumberFormat="1" applyFont="1" applyFill="1" applyBorder="1" applyAlignment="1">
      <alignment horizontal="center" vertical="center" wrapText="1" readingOrder="1"/>
    </xf>
    <xf numFmtId="0" fontId="3" fillId="13" borderId="28" xfId="0" applyFont="1" applyFill="1" applyBorder="1" applyAlignment="1">
      <alignment horizontal="center" vertical="center" wrapText="1" readingOrder="1"/>
    </xf>
    <xf numFmtId="164" fontId="3" fillId="13" borderId="29" xfId="0" applyNumberFormat="1" applyFont="1" applyFill="1" applyBorder="1" applyAlignment="1">
      <alignment horizontal="center" vertical="center" wrapText="1" readingOrder="1"/>
    </xf>
    <xf numFmtId="0" fontId="3" fillId="13" borderId="30" xfId="0" applyFont="1" applyFill="1" applyBorder="1" applyAlignment="1">
      <alignment horizontal="center" vertical="center" wrapText="1" readingOrder="1"/>
    </xf>
    <xf numFmtId="0" fontId="3" fillId="13" borderId="31" xfId="0" applyFont="1" applyFill="1" applyBorder="1" applyAlignment="1">
      <alignment horizontal="center" vertical="center" wrapText="1" readingOrder="1"/>
    </xf>
    <xf numFmtId="164" fontId="3" fillId="13" borderId="32" xfId="0" applyNumberFormat="1" applyFont="1" applyFill="1" applyBorder="1" applyAlignment="1">
      <alignment horizontal="center" vertical="center" wrapText="1" readingOrder="1"/>
    </xf>
    <xf numFmtId="165" fontId="3" fillId="0" borderId="4" xfId="0" applyNumberFormat="1" applyFont="1" applyBorder="1" applyAlignment="1">
      <alignment horizontal="center" vertical="center" wrapText="1" readingOrder="1"/>
    </xf>
    <xf numFmtId="165" fontId="1" fillId="0" borderId="14" xfId="0" applyNumberFormat="1" applyFont="1" applyBorder="1" applyAlignment="1">
      <alignment horizontal="center" vertical="center"/>
    </xf>
    <xf numFmtId="165" fontId="1" fillId="0" borderId="1" xfId="0" applyNumberFormat="1" applyFont="1" applyBorder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167" fontId="1" fillId="11" borderId="1" xfId="0" applyNumberFormat="1" applyFont="1" applyFill="1" applyBorder="1" applyAlignment="1">
      <alignment horizontal="center" vertical="center"/>
    </xf>
    <xf numFmtId="9" fontId="3" fillId="0" borderId="0" xfId="0" applyNumberFormat="1" applyFont="1" applyAlignment="1">
      <alignment horizontal="center" vertical="center" wrapText="1" readingOrder="1"/>
    </xf>
    <xf numFmtId="0" fontId="1" fillId="0" borderId="0" xfId="0" applyFont="1" applyAlignment="1">
      <alignment horizontal="center" vertical="center"/>
    </xf>
    <xf numFmtId="9" fontId="1" fillId="0" borderId="0" xfId="0" applyNumberFormat="1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6" fontId="12" fillId="0" borderId="0" xfId="0" applyNumberFormat="1" applyFont="1" applyAlignment="1">
      <alignment horizontal="center" vertical="center"/>
    </xf>
    <xf numFmtId="6" fontId="13" fillId="0" borderId="0" xfId="0" applyNumberFormat="1" applyFont="1" applyAlignment="1">
      <alignment horizontal="center" vertical="center"/>
    </xf>
    <xf numFmtId="166" fontId="11" fillId="0" borderId="0" xfId="0" applyNumberFormat="1" applyFont="1" applyAlignment="1">
      <alignment horizontal="center" vertical="center"/>
    </xf>
    <xf numFmtId="0" fontId="10" fillId="8" borderId="3" xfId="0" applyFont="1" applyFill="1" applyBorder="1" applyAlignment="1">
      <alignment horizontal="center"/>
    </xf>
    <xf numFmtId="6" fontId="11" fillId="0" borderId="0" xfId="0" applyNumberFormat="1" applyFont="1" applyAlignment="1">
      <alignment horizontal="center"/>
    </xf>
    <xf numFmtId="0" fontId="10" fillId="8" borderId="25" xfId="0" applyFont="1" applyFill="1" applyBorder="1" applyAlignment="1">
      <alignment horizontal="center"/>
    </xf>
    <xf numFmtId="9" fontId="11" fillId="8" borderId="4" xfId="0" applyNumberFormat="1" applyFont="1" applyFill="1" applyBorder="1" applyAlignment="1">
      <alignment horizontal="center" vertical="center"/>
    </xf>
    <xf numFmtId="166" fontId="11" fillId="8" borderId="1" xfId="0" applyNumberFormat="1" applyFont="1" applyFill="1" applyBorder="1" applyAlignment="1">
      <alignment horizontal="center" vertical="center"/>
    </xf>
    <xf numFmtId="166" fontId="11" fillId="8" borderId="4" xfId="0" applyNumberFormat="1" applyFont="1" applyFill="1" applyBorder="1" applyAlignment="1">
      <alignment horizontal="center" vertical="center"/>
    </xf>
    <xf numFmtId="6" fontId="11" fillId="8" borderId="1" xfId="0" applyNumberFormat="1" applyFont="1" applyFill="1" applyBorder="1" applyAlignment="1">
      <alignment horizontal="center"/>
    </xf>
    <xf numFmtId="166" fontId="11" fillId="12" borderId="1" xfId="0" applyNumberFormat="1" applyFont="1" applyFill="1" applyBorder="1" applyAlignment="1">
      <alignment horizontal="center"/>
    </xf>
    <xf numFmtId="166" fontId="11" fillId="12" borderId="25" xfId="0" applyNumberFormat="1" applyFont="1" applyFill="1" applyBorder="1" applyAlignment="1">
      <alignment horizontal="center"/>
    </xf>
    <xf numFmtId="0" fontId="11" fillId="8" borderId="33" xfId="0" applyFont="1" applyFill="1" applyBorder="1" applyAlignment="1">
      <alignment horizontal="center"/>
    </xf>
    <xf numFmtId="166" fontId="11" fillId="0" borderId="34" xfId="0" applyNumberFormat="1" applyFont="1" applyBorder="1" applyAlignment="1">
      <alignment horizontal="center"/>
    </xf>
    <xf numFmtId="0" fontId="11" fillId="0" borderId="35" xfId="0" applyFont="1" applyBorder="1" applyAlignment="1">
      <alignment horizontal="center"/>
    </xf>
    <xf numFmtId="166" fontId="11" fillId="8" borderId="36" xfId="0" applyNumberFormat="1" applyFont="1" applyFill="1" applyBorder="1" applyAlignment="1">
      <alignment horizontal="center"/>
    </xf>
    <xf numFmtId="166" fontId="11" fillId="12" borderId="6" xfId="0" applyNumberFormat="1" applyFont="1" applyFill="1" applyBorder="1" applyAlignment="1">
      <alignment horizontal="center"/>
    </xf>
    <xf numFmtId="0" fontId="11" fillId="0" borderId="37" xfId="0" applyFont="1" applyBorder="1" applyAlignment="1">
      <alignment horizontal="center"/>
    </xf>
    <xf numFmtId="0" fontId="10" fillId="8" borderId="1" xfId="0" applyFont="1" applyFill="1" applyBorder="1" applyAlignment="1">
      <alignment horizontal="center"/>
    </xf>
    <xf numFmtId="166" fontId="10" fillId="8" borderId="1" xfId="0" applyNumberFormat="1" applyFont="1" applyFill="1" applyBorder="1" applyAlignment="1">
      <alignment horizontal="center" vertical="center"/>
    </xf>
    <xf numFmtId="166" fontId="11" fillId="0" borderId="1" xfId="0" applyNumberFormat="1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166" fontId="11" fillId="0" borderId="4" xfId="0" applyNumberFormat="1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6" fontId="13" fillId="0" borderId="0" xfId="0" applyNumberFormat="1" applyFont="1" applyAlignment="1">
      <alignment horizontal="center" vertical="center"/>
    </xf>
    <xf numFmtId="6" fontId="13" fillId="0" borderId="1" xfId="0" applyNumberFormat="1" applyFont="1" applyBorder="1" applyAlignment="1">
      <alignment horizontal="center" vertical="center"/>
    </xf>
    <xf numFmtId="0" fontId="10" fillId="8" borderId="1" xfId="0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8" borderId="1" xfId="0" applyFont="1" applyFill="1" applyBorder="1" applyAlignment="1">
      <alignment horizontal="center" vertical="center" wrapText="1"/>
    </xf>
    <xf numFmtId="0" fontId="1" fillId="7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8" borderId="4" xfId="0" applyFont="1" applyFill="1" applyBorder="1" applyAlignment="1">
      <alignment horizontal="center" vertical="center" wrapText="1"/>
    </xf>
    <xf numFmtId="0" fontId="1" fillId="8" borderId="2" xfId="0" applyFont="1" applyFill="1" applyBorder="1" applyAlignment="1">
      <alignment horizontal="center" vertical="center" wrapText="1"/>
    </xf>
    <xf numFmtId="0" fontId="14" fillId="0" borderId="25" xfId="0" applyFont="1" applyBorder="1" applyAlignment="1">
      <alignment horizontal="center" vertical="center" wrapText="1" readingOrder="1"/>
    </xf>
    <xf numFmtId="0" fontId="7" fillId="2" borderId="9" xfId="0" applyFont="1" applyFill="1" applyBorder="1" applyAlignment="1">
      <alignment horizontal="center" vertical="center" wrapText="1" readingOrder="1"/>
    </xf>
    <xf numFmtId="0" fontId="7" fillId="2" borderId="10" xfId="0" applyFont="1" applyFill="1" applyBorder="1" applyAlignment="1">
      <alignment horizontal="center" vertical="center" wrapText="1" readingOrder="1"/>
    </xf>
    <xf numFmtId="0" fontId="7" fillId="2" borderId="11" xfId="0" applyFont="1" applyFill="1" applyBorder="1" applyAlignment="1">
      <alignment horizontal="center" vertical="center" wrapText="1" readingOrder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84667</xdr:colOff>
      <xdr:row>2</xdr:row>
      <xdr:rowOff>84667</xdr:rowOff>
    </xdr:from>
    <xdr:to>
      <xdr:col>18</xdr:col>
      <xdr:colOff>496916</xdr:colOff>
      <xdr:row>6</xdr:row>
      <xdr:rowOff>101601</xdr:rowOff>
    </xdr:to>
    <xdr:pic>
      <xdr:nvPicPr>
        <xdr:cNvPr id="2" name="Εικόνα 1">
          <a:extLst>
            <a:ext uri="{FF2B5EF4-FFF2-40B4-BE49-F238E27FC236}">
              <a16:creationId xmlns:a16="http://schemas.microsoft.com/office/drawing/2014/main" id="{95A9752E-7C2C-4E53-822E-042EC227CA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961534" y="313267"/>
          <a:ext cx="1631449" cy="524934"/>
        </a:xfrm>
        <a:prstGeom prst="rect">
          <a:avLst/>
        </a:prstGeom>
      </xdr:spPr>
    </xdr:pic>
    <xdr:clientData/>
  </xdr:twoCellAnchor>
  <xdr:twoCellAnchor editAs="oneCell">
    <xdr:from>
      <xdr:col>16</xdr:col>
      <xdr:colOff>148467</xdr:colOff>
      <xdr:row>8</xdr:row>
      <xdr:rowOff>5927</xdr:rowOff>
    </xdr:from>
    <xdr:to>
      <xdr:col>18</xdr:col>
      <xdr:colOff>541867</xdr:colOff>
      <xdr:row>13</xdr:row>
      <xdr:rowOff>2631</xdr:rowOff>
    </xdr:to>
    <xdr:pic>
      <xdr:nvPicPr>
        <xdr:cNvPr id="3" name="Εικόνα 2">
          <a:extLst>
            <a:ext uri="{FF2B5EF4-FFF2-40B4-BE49-F238E27FC236}">
              <a16:creationId xmlns:a16="http://schemas.microsoft.com/office/drawing/2014/main" id="{79F482E7-C1F2-4E18-825A-32E3C81EB3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4025334" y="996527"/>
          <a:ext cx="1612600" cy="63170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95250</xdr:colOff>
      <xdr:row>0</xdr:row>
      <xdr:rowOff>66674</xdr:rowOff>
    </xdr:from>
    <xdr:to>
      <xdr:col>20</xdr:col>
      <xdr:colOff>171450</xdr:colOff>
      <xdr:row>11</xdr:row>
      <xdr:rowOff>123825</xdr:rowOff>
    </xdr:to>
    <xdr:pic>
      <xdr:nvPicPr>
        <xdr:cNvPr id="4" name="Εικόνα 3">
          <a:extLst>
            <a:ext uri="{FF2B5EF4-FFF2-40B4-BE49-F238E27FC236}">
              <a16:creationId xmlns:a16="http://schemas.microsoft.com/office/drawing/2014/main" id="{C01BB7A1-32E9-48AD-9AC6-766A98179F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182600" y="66674"/>
          <a:ext cx="4143375" cy="2047876"/>
        </a:xfrm>
        <a:prstGeom prst="rect">
          <a:avLst/>
        </a:prstGeom>
      </xdr:spPr>
    </xdr:pic>
    <xdr:clientData/>
  </xdr:twoCellAnchor>
  <xdr:twoCellAnchor editAs="oneCell">
    <xdr:from>
      <xdr:col>0</xdr:col>
      <xdr:colOff>114299</xdr:colOff>
      <xdr:row>16</xdr:row>
      <xdr:rowOff>23183</xdr:rowOff>
    </xdr:from>
    <xdr:to>
      <xdr:col>3</xdr:col>
      <xdr:colOff>1136679</xdr:colOff>
      <xdr:row>25</xdr:row>
      <xdr:rowOff>152400</xdr:rowOff>
    </xdr:to>
    <xdr:pic>
      <xdr:nvPicPr>
        <xdr:cNvPr id="2" name="Εικόνα 1">
          <a:extLst>
            <a:ext uri="{FF2B5EF4-FFF2-40B4-BE49-F238E27FC236}">
              <a16:creationId xmlns:a16="http://schemas.microsoft.com/office/drawing/2014/main" id="{EBF7314B-6D02-E561-DBAD-A46E66D207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4299" y="3442658"/>
          <a:ext cx="4308505" cy="1967542"/>
        </a:xfrm>
        <a:prstGeom prst="rect">
          <a:avLst/>
        </a:prstGeom>
      </xdr:spPr>
    </xdr:pic>
    <xdr:clientData/>
  </xdr:twoCellAnchor>
  <xdr:twoCellAnchor editAs="oneCell">
    <xdr:from>
      <xdr:col>3</xdr:col>
      <xdr:colOff>1114425</xdr:colOff>
      <xdr:row>23</xdr:row>
      <xdr:rowOff>208973</xdr:rowOff>
    </xdr:from>
    <xdr:to>
      <xdr:col>7</xdr:col>
      <xdr:colOff>819150</xdr:colOff>
      <xdr:row>28</xdr:row>
      <xdr:rowOff>123825</xdr:rowOff>
    </xdr:to>
    <xdr:pic>
      <xdr:nvPicPr>
        <xdr:cNvPr id="3" name="Εικόνα 2">
          <a:extLst>
            <a:ext uri="{FF2B5EF4-FFF2-40B4-BE49-F238E27FC236}">
              <a16:creationId xmlns:a16="http://schemas.microsoft.com/office/drawing/2014/main" id="{7D69A331-83F5-C6CD-5F38-E92DC04922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400550" y="4895273"/>
          <a:ext cx="3876675" cy="113405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17</xdr:row>
      <xdr:rowOff>69532</xdr:rowOff>
    </xdr:from>
    <xdr:to>
      <xdr:col>3</xdr:col>
      <xdr:colOff>1009650</xdr:colOff>
      <xdr:row>24</xdr:row>
      <xdr:rowOff>219075</xdr:rowOff>
    </xdr:to>
    <xdr:pic>
      <xdr:nvPicPr>
        <xdr:cNvPr id="2" name="Εικόνα 1">
          <a:extLst>
            <a:ext uri="{FF2B5EF4-FFF2-40B4-BE49-F238E27FC236}">
              <a16:creationId xmlns:a16="http://schemas.microsoft.com/office/drawing/2014/main" id="{F7C8F412-9516-41D7-B87E-611C10D638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8599" y="3669982"/>
          <a:ext cx="4200526" cy="153066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247649</xdr:colOff>
      <xdr:row>13</xdr:row>
      <xdr:rowOff>133350</xdr:rowOff>
    </xdr:from>
    <xdr:to>
      <xdr:col>17</xdr:col>
      <xdr:colOff>340822</xdr:colOff>
      <xdr:row>22</xdr:row>
      <xdr:rowOff>19050</xdr:rowOff>
    </xdr:to>
    <xdr:pic>
      <xdr:nvPicPr>
        <xdr:cNvPr id="2" name="Εικόνα 1">
          <a:extLst>
            <a:ext uri="{FF2B5EF4-FFF2-40B4-BE49-F238E27FC236}">
              <a16:creationId xmlns:a16="http://schemas.microsoft.com/office/drawing/2014/main" id="{441B1A2C-76BB-4EBD-AA0C-ABA72E059B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611099" y="3000375"/>
          <a:ext cx="2779223" cy="1524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Θέμα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E28328-E83B-4507-A11A-64A3CFC0B689}">
  <dimension ref="B1:P54"/>
  <sheetViews>
    <sheetView tabSelected="1" zoomScale="90" zoomScaleNormal="90" workbookViewId="0">
      <selection activeCell="R36" sqref="R36:R37"/>
    </sheetView>
  </sheetViews>
  <sheetFormatPr defaultRowHeight="10.199999999999999" x14ac:dyDescent="0.2"/>
  <cols>
    <col min="1" max="1" width="1.109375" style="52" customWidth="1"/>
    <col min="2" max="2" width="34.109375" style="52" bestFit="1" customWidth="1"/>
    <col min="3" max="3" width="9" style="65" bestFit="1" customWidth="1"/>
    <col min="4" max="4" width="15.6640625" style="65" bestFit="1" customWidth="1"/>
    <col min="5" max="5" width="44.6640625" style="52" bestFit="1" customWidth="1"/>
    <col min="6" max="6" width="8.33203125" style="52" bestFit="1" customWidth="1"/>
    <col min="7" max="7" width="14.44140625" style="52" bestFit="1" customWidth="1"/>
    <col min="8" max="8" width="25.33203125" style="52" bestFit="1" customWidth="1"/>
    <col min="9" max="9" width="6.109375" style="52" customWidth="1"/>
    <col min="10" max="10" width="5.33203125" style="52" bestFit="1" customWidth="1"/>
    <col min="11" max="11" width="6.109375" style="52" bestFit="1" customWidth="1"/>
    <col min="12" max="12" width="6.109375" style="52" customWidth="1"/>
    <col min="13" max="13" width="6.109375" style="52" bestFit="1" customWidth="1"/>
    <col min="14" max="14" width="5.33203125" style="52" bestFit="1" customWidth="1"/>
    <col min="15" max="16" width="6.109375" style="52" customWidth="1"/>
    <col min="17" max="16384" width="8.88671875" style="52"/>
  </cols>
  <sheetData>
    <row r="1" spans="2:16" ht="7.8" customHeight="1" x14ac:dyDescent="0.2"/>
    <row r="2" spans="2:16" x14ac:dyDescent="0.2">
      <c r="B2" s="60" t="s">
        <v>56</v>
      </c>
      <c r="M2" s="128" t="s">
        <v>119</v>
      </c>
      <c r="N2" s="128"/>
      <c r="O2" s="128"/>
      <c r="P2" s="128"/>
    </row>
    <row r="3" spans="2:16" x14ac:dyDescent="0.2">
      <c r="B3" s="61" t="s">
        <v>57</v>
      </c>
      <c r="C3" s="61" t="s">
        <v>114</v>
      </c>
      <c r="D3" s="62" t="s">
        <v>117</v>
      </c>
      <c r="E3" s="62" t="s">
        <v>58</v>
      </c>
      <c r="F3" s="61" t="s">
        <v>5</v>
      </c>
      <c r="G3" s="60" t="s">
        <v>96</v>
      </c>
      <c r="H3" s="60" t="s">
        <v>118</v>
      </c>
      <c r="I3" s="60" t="s">
        <v>82</v>
      </c>
      <c r="J3" s="60" t="s">
        <v>83</v>
      </c>
      <c r="K3" s="60" t="s">
        <v>90</v>
      </c>
      <c r="L3" s="60" t="s">
        <v>91</v>
      </c>
      <c r="M3" s="115" t="s">
        <v>82</v>
      </c>
      <c r="N3" s="115" t="s">
        <v>83</v>
      </c>
      <c r="O3" s="115" t="s">
        <v>90</v>
      </c>
      <c r="P3" s="115" t="s">
        <v>91</v>
      </c>
    </row>
    <row r="4" spans="2:16" x14ac:dyDescent="0.2">
      <c r="B4" s="58">
        <v>5000</v>
      </c>
      <c r="C4" s="116">
        <v>1</v>
      </c>
      <c r="D4" s="117">
        <f>B4*C4</f>
        <v>5000</v>
      </c>
      <c r="E4" s="55" t="s">
        <v>59</v>
      </c>
      <c r="F4" s="66">
        <v>0.3</v>
      </c>
      <c r="G4" s="70">
        <f>B4*F4</f>
        <v>1500</v>
      </c>
      <c r="H4" s="119">
        <f>D4*F4</f>
        <v>1500</v>
      </c>
      <c r="I4" s="130">
        <f>SUM(G4:G8)</f>
        <v>18000</v>
      </c>
      <c r="J4" s="130">
        <f>STDEV(G4:G8)</f>
        <v>1387.4436925511609</v>
      </c>
      <c r="K4" s="130">
        <f>I4-J4</f>
        <v>16612.556307448838</v>
      </c>
      <c r="L4" s="132">
        <f>I4+J4</f>
        <v>19387.443692551162</v>
      </c>
      <c r="M4" s="129">
        <f>SUM(H4:H8)</f>
        <v>18000</v>
      </c>
      <c r="N4" s="129">
        <f>STDEV(H4:H8)</f>
        <v>1387.4436925511609</v>
      </c>
      <c r="O4" s="129">
        <f>M4-N4</f>
        <v>16612.556307448838</v>
      </c>
      <c r="P4" s="129">
        <f>M4+N4</f>
        <v>19387.443692551162</v>
      </c>
    </row>
    <row r="5" spans="2:16" x14ac:dyDescent="0.2">
      <c r="B5" s="58">
        <v>12000</v>
      </c>
      <c r="C5" s="116">
        <v>1</v>
      </c>
      <c r="D5" s="117">
        <f t="shared" ref="D5:D40" si="0">B5*C5</f>
        <v>12000</v>
      </c>
      <c r="E5" s="55" t="s">
        <v>60</v>
      </c>
      <c r="F5" s="66">
        <v>0.25</v>
      </c>
      <c r="G5" s="70">
        <f t="shared" ref="G5:G8" si="1">B5*F5</f>
        <v>3000</v>
      </c>
      <c r="H5" s="119">
        <f t="shared" ref="H5:H40" si="2">D5*F5</f>
        <v>3000</v>
      </c>
      <c r="I5" s="130"/>
      <c r="J5" s="130"/>
      <c r="K5" s="131"/>
      <c r="L5" s="133"/>
      <c r="M5" s="129"/>
      <c r="N5" s="129"/>
      <c r="O5" s="129"/>
      <c r="P5" s="129"/>
    </row>
    <row r="6" spans="2:16" x14ac:dyDescent="0.2">
      <c r="B6" s="58">
        <v>20000</v>
      </c>
      <c r="C6" s="116">
        <v>1</v>
      </c>
      <c r="D6" s="117">
        <f t="shared" si="0"/>
        <v>20000</v>
      </c>
      <c r="E6" s="55" t="s">
        <v>92</v>
      </c>
      <c r="F6" s="66">
        <v>0.2</v>
      </c>
      <c r="G6" s="70">
        <f t="shared" si="1"/>
        <v>4000</v>
      </c>
      <c r="H6" s="119">
        <f t="shared" si="2"/>
        <v>4000</v>
      </c>
      <c r="I6" s="130"/>
      <c r="J6" s="130"/>
      <c r="K6" s="131"/>
      <c r="L6" s="133"/>
      <c r="M6" s="129"/>
      <c r="N6" s="129"/>
      <c r="O6" s="129"/>
      <c r="P6" s="129"/>
    </row>
    <row r="7" spans="2:16" x14ac:dyDescent="0.2">
      <c r="B7" s="58">
        <v>30000</v>
      </c>
      <c r="C7" s="116">
        <v>1</v>
      </c>
      <c r="D7" s="117">
        <f t="shared" si="0"/>
        <v>30000</v>
      </c>
      <c r="E7" s="55" t="s">
        <v>61</v>
      </c>
      <c r="F7" s="66">
        <v>0.15</v>
      </c>
      <c r="G7" s="70">
        <f t="shared" si="1"/>
        <v>4500</v>
      </c>
      <c r="H7" s="119">
        <f t="shared" si="2"/>
        <v>4500</v>
      </c>
      <c r="I7" s="130"/>
      <c r="J7" s="130"/>
      <c r="K7" s="131"/>
      <c r="L7" s="133"/>
      <c r="M7" s="129"/>
      <c r="N7" s="129"/>
      <c r="O7" s="129"/>
      <c r="P7" s="129"/>
    </row>
    <row r="8" spans="2:16" x14ac:dyDescent="0.2">
      <c r="B8" s="58">
        <v>50000</v>
      </c>
      <c r="C8" s="116">
        <v>1</v>
      </c>
      <c r="D8" s="117">
        <f t="shared" si="0"/>
        <v>50000</v>
      </c>
      <c r="E8" s="55" t="s">
        <v>62</v>
      </c>
      <c r="F8" s="69">
        <v>0.1</v>
      </c>
      <c r="G8" s="70">
        <f t="shared" si="1"/>
        <v>5000</v>
      </c>
      <c r="H8" s="119">
        <f t="shared" si="2"/>
        <v>5000</v>
      </c>
      <c r="I8" s="130"/>
      <c r="J8" s="130"/>
      <c r="K8" s="131"/>
      <c r="L8" s="133"/>
      <c r="M8" s="129"/>
      <c r="N8" s="129"/>
      <c r="O8" s="129"/>
      <c r="P8" s="129"/>
    </row>
    <row r="9" spans="2:16" x14ac:dyDescent="0.2">
      <c r="C9" s="52"/>
      <c r="D9" s="112"/>
      <c r="F9" s="72">
        <f>SUM(F4:F8)</f>
        <v>1</v>
      </c>
      <c r="H9" s="114"/>
      <c r="I9" s="120">
        <f>M4-I4</f>
        <v>0</v>
      </c>
      <c r="J9" s="120">
        <f>N4-J4</f>
        <v>0</v>
      </c>
    </row>
    <row r="10" spans="2:16" x14ac:dyDescent="0.2">
      <c r="B10" s="63" t="s">
        <v>63</v>
      </c>
      <c r="C10" s="104"/>
      <c r="D10" s="112"/>
      <c r="E10" s="54"/>
      <c r="F10" s="54"/>
      <c r="H10" s="114"/>
      <c r="M10" s="128" t="s">
        <v>119</v>
      </c>
      <c r="N10" s="128"/>
      <c r="O10" s="128"/>
      <c r="P10" s="128"/>
    </row>
    <row r="11" spans="2:16" x14ac:dyDescent="0.2">
      <c r="B11" s="64" t="s">
        <v>57</v>
      </c>
      <c r="C11" s="61" t="s">
        <v>114</v>
      </c>
      <c r="D11" s="62" t="s">
        <v>117</v>
      </c>
      <c r="E11" s="63" t="s">
        <v>58</v>
      </c>
      <c r="F11" s="63" t="s">
        <v>5</v>
      </c>
      <c r="G11" s="60" t="s">
        <v>96</v>
      </c>
      <c r="H11" s="60" t="s">
        <v>118</v>
      </c>
      <c r="I11" s="113" t="s">
        <v>82</v>
      </c>
      <c r="J11" s="60" t="s">
        <v>83</v>
      </c>
      <c r="K11" s="60" t="s">
        <v>90</v>
      </c>
      <c r="L11" s="60" t="s">
        <v>91</v>
      </c>
      <c r="M11" s="115" t="s">
        <v>82</v>
      </c>
      <c r="N11" s="115" t="s">
        <v>83</v>
      </c>
      <c r="O11" s="115" t="s">
        <v>90</v>
      </c>
      <c r="P11" s="115" t="s">
        <v>91</v>
      </c>
    </row>
    <row r="12" spans="2:16" x14ac:dyDescent="0.2">
      <c r="B12" s="59">
        <v>3000</v>
      </c>
      <c r="C12" s="116">
        <v>1</v>
      </c>
      <c r="D12" s="117">
        <f t="shared" si="0"/>
        <v>3000</v>
      </c>
      <c r="E12" s="56" t="s">
        <v>64</v>
      </c>
      <c r="F12" s="67">
        <v>0.4</v>
      </c>
      <c r="G12" s="70">
        <f>B12*F12</f>
        <v>1200</v>
      </c>
      <c r="H12" s="119">
        <f t="shared" si="2"/>
        <v>1200</v>
      </c>
      <c r="I12" s="130">
        <f>SUM(G12:G16)</f>
        <v>10350</v>
      </c>
      <c r="J12" s="130">
        <f>STDEV(G12:G16)</f>
        <v>521.53619241621186</v>
      </c>
      <c r="K12" s="130">
        <f>I12-J12</f>
        <v>9828.4638075837884</v>
      </c>
      <c r="L12" s="132">
        <f>I12+J12</f>
        <v>10871.536192416212</v>
      </c>
      <c r="M12" s="129">
        <f>SUM(H12:H16)</f>
        <v>10350</v>
      </c>
      <c r="N12" s="129">
        <f>STDEV(H12:H16)</f>
        <v>521.53619241621186</v>
      </c>
      <c r="O12" s="129">
        <f>M12-N12</f>
        <v>9828.4638075837884</v>
      </c>
      <c r="P12" s="129">
        <f>M12+N12</f>
        <v>10871.536192416212</v>
      </c>
    </row>
    <row r="13" spans="2:16" x14ac:dyDescent="0.2">
      <c r="B13" s="59">
        <v>8000</v>
      </c>
      <c r="C13" s="116">
        <v>1</v>
      </c>
      <c r="D13" s="117">
        <f t="shared" si="0"/>
        <v>8000</v>
      </c>
      <c r="E13" s="56" t="s">
        <v>65</v>
      </c>
      <c r="F13" s="67">
        <v>0.3</v>
      </c>
      <c r="G13" s="70">
        <f t="shared" ref="G13:G16" si="3">B13*F13</f>
        <v>2400</v>
      </c>
      <c r="H13" s="119">
        <f t="shared" si="2"/>
        <v>2400</v>
      </c>
      <c r="I13" s="130"/>
      <c r="J13" s="130"/>
      <c r="K13" s="131"/>
      <c r="L13" s="133"/>
      <c r="M13" s="129"/>
      <c r="N13" s="129"/>
      <c r="O13" s="129"/>
      <c r="P13" s="129"/>
    </row>
    <row r="14" spans="2:16" x14ac:dyDescent="0.2">
      <c r="B14" s="59">
        <v>15000</v>
      </c>
      <c r="C14" s="116">
        <v>1</v>
      </c>
      <c r="D14" s="117">
        <f t="shared" si="0"/>
        <v>15000</v>
      </c>
      <c r="E14" s="56" t="s">
        <v>66</v>
      </c>
      <c r="F14" s="67">
        <v>0.15</v>
      </c>
      <c r="G14" s="70">
        <f t="shared" si="3"/>
        <v>2250</v>
      </c>
      <c r="H14" s="119">
        <f t="shared" si="2"/>
        <v>2250</v>
      </c>
      <c r="I14" s="130"/>
      <c r="J14" s="130"/>
      <c r="K14" s="131"/>
      <c r="L14" s="133"/>
      <c r="M14" s="129"/>
      <c r="N14" s="129"/>
      <c r="O14" s="129"/>
      <c r="P14" s="129"/>
    </row>
    <row r="15" spans="2:16" x14ac:dyDescent="0.2">
      <c r="B15" s="59">
        <v>25000</v>
      </c>
      <c r="C15" s="116">
        <v>1</v>
      </c>
      <c r="D15" s="117">
        <f t="shared" si="0"/>
        <v>25000</v>
      </c>
      <c r="E15" s="56" t="s">
        <v>67</v>
      </c>
      <c r="F15" s="67">
        <v>0.1</v>
      </c>
      <c r="G15" s="70">
        <f t="shared" si="3"/>
        <v>2500</v>
      </c>
      <c r="H15" s="119">
        <f t="shared" si="2"/>
        <v>2500</v>
      </c>
      <c r="I15" s="130"/>
      <c r="J15" s="130"/>
      <c r="K15" s="131"/>
      <c r="L15" s="133"/>
      <c r="M15" s="129"/>
      <c r="N15" s="129"/>
      <c r="O15" s="129"/>
      <c r="P15" s="129"/>
    </row>
    <row r="16" spans="2:16" x14ac:dyDescent="0.2">
      <c r="B16" s="59">
        <v>40000</v>
      </c>
      <c r="C16" s="116">
        <v>1</v>
      </c>
      <c r="D16" s="117">
        <f t="shared" si="0"/>
        <v>40000</v>
      </c>
      <c r="E16" s="56" t="s">
        <v>68</v>
      </c>
      <c r="F16" s="68">
        <v>0.05</v>
      </c>
      <c r="G16" s="70">
        <f t="shared" si="3"/>
        <v>2000</v>
      </c>
      <c r="H16" s="119">
        <f t="shared" si="2"/>
        <v>2000</v>
      </c>
      <c r="I16" s="130"/>
      <c r="J16" s="130"/>
      <c r="K16" s="131"/>
      <c r="L16" s="133"/>
      <c r="M16" s="129"/>
      <c r="N16" s="129"/>
      <c r="O16" s="129"/>
      <c r="P16" s="129"/>
    </row>
    <row r="17" spans="2:16" x14ac:dyDescent="0.2">
      <c r="C17" s="52"/>
      <c r="D17" s="112"/>
      <c r="F17" s="72">
        <f>SUM(F12:F16)</f>
        <v>1</v>
      </c>
      <c r="H17" s="114"/>
      <c r="I17" s="120">
        <f>M12-I12</f>
        <v>0</v>
      </c>
      <c r="J17" s="120">
        <f>N12-J12</f>
        <v>0</v>
      </c>
    </row>
    <row r="18" spans="2:16" x14ac:dyDescent="0.2">
      <c r="B18" s="63" t="s">
        <v>93</v>
      </c>
      <c r="C18" s="104"/>
      <c r="D18" s="112"/>
      <c r="E18" s="54"/>
      <c r="F18" s="54"/>
      <c r="G18" s="71"/>
      <c r="H18" s="114"/>
      <c r="I18" s="71"/>
      <c r="J18" s="71"/>
      <c r="K18" s="71"/>
      <c r="L18" s="71"/>
      <c r="M18" s="128" t="s">
        <v>119</v>
      </c>
      <c r="N18" s="128"/>
      <c r="O18" s="128"/>
      <c r="P18" s="128"/>
    </row>
    <row r="19" spans="2:16" x14ac:dyDescent="0.2">
      <c r="B19" s="64" t="s">
        <v>57</v>
      </c>
      <c r="C19" s="61" t="s">
        <v>114</v>
      </c>
      <c r="D19" s="62" t="s">
        <v>117</v>
      </c>
      <c r="E19" s="63" t="s">
        <v>58</v>
      </c>
      <c r="F19" s="64" t="s">
        <v>5</v>
      </c>
      <c r="G19" s="60" t="s">
        <v>96</v>
      </c>
      <c r="H19" s="60" t="s">
        <v>118</v>
      </c>
      <c r="I19" s="60" t="s">
        <v>82</v>
      </c>
      <c r="J19" s="60" t="s">
        <v>83</v>
      </c>
      <c r="K19" s="60" t="s">
        <v>90</v>
      </c>
      <c r="L19" s="60" t="s">
        <v>91</v>
      </c>
      <c r="M19" s="115" t="s">
        <v>82</v>
      </c>
      <c r="N19" s="115" t="s">
        <v>83</v>
      </c>
      <c r="O19" s="115" t="s">
        <v>90</v>
      </c>
      <c r="P19" s="115" t="s">
        <v>91</v>
      </c>
    </row>
    <row r="20" spans="2:16" x14ac:dyDescent="0.2">
      <c r="B20" s="59">
        <v>4000</v>
      </c>
      <c r="C20" s="116">
        <v>1</v>
      </c>
      <c r="D20" s="117">
        <f t="shared" si="0"/>
        <v>4000</v>
      </c>
      <c r="E20" s="56" t="s">
        <v>69</v>
      </c>
      <c r="F20" s="67">
        <v>0.35</v>
      </c>
      <c r="G20" s="70">
        <f>B20*F20</f>
        <v>1400</v>
      </c>
      <c r="H20" s="119">
        <f t="shared" si="2"/>
        <v>1400</v>
      </c>
      <c r="I20" s="130">
        <f>SUM(G20:G24)</f>
        <v>12500</v>
      </c>
      <c r="J20" s="130">
        <f>STDEV(G20:G24)</f>
        <v>854.40037453175307</v>
      </c>
      <c r="K20" s="130">
        <f>I20-J20</f>
        <v>11645.599625468247</v>
      </c>
      <c r="L20" s="132">
        <f>I20+J20</f>
        <v>13354.400374531753</v>
      </c>
      <c r="M20" s="129">
        <f>SUM(H20:H24)</f>
        <v>12500</v>
      </c>
      <c r="N20" s="129">
        <f>STDEV(H20:H24)</f>
        <v>854.40037453175307</v>
      </c>
      <c r="O20" s="129">
        <f>M20-N20</f>
        <v>11645.599625468247</v>
      </c>
      <c r="P20" s="129">
        <f>M20+N20</f>
        <v>13354.400374531753</v>
      </c>
    </row>
    <row r="21" spans="2:16" x14ac:dyDescent="0.2">
      <c r="B21" s="59">
        <v>10000</v>
      </c>
      <c r="C21" s="116">
        <v>1</v>
      </c>
      <c r="D21" s="117">
        <f t="shared" si="0"/>
        <v>10000</v>
      </c>
      <c r="E21" s="56" t="s">
        <v>104</v>
      </c>
      <c r="F21" s="67">
        <v>0.3</v>
      </c>
      <c r="G21" s="70">
        <f t="shared" ref="G21:G24" si="4">B21*F21</f>
        <v>3000</v>
      </c>
      <c r="H21" s="119">
        <f t="shared" si="2"/>
        <v>3000</v>
      </c>
      <c r="I21" s="130"/>
      <c r="J21" s="130"/>
      <c r="K21" s="131"/>
      <c r="L21" s="133"/>
      <c r="M21" s="129"/>
      <c r="N21" s="129"/>
      <c r="O21" s="129"/>
      <c r="P21" s="129"/>
    </row>
    <row r="22" spans="2:16" x14ac:dyDescent="0.2">
      <c r="B22" s="59">
        <v>18000</v>
      </c>
      <c r="C22" s="116">
        <v>1</v>
      </c>
      <c r="D22" s="117">
        <f t="shared" si="0"/>
        <v>18000</v>
      </c>
      <c r="E22" s="56" t="s">
        <v>70</v>
      </c>
      <c r="F22" s="67">
        <v>0.2</v>
      </c>
      <c r="G22" s="70">
        <f t="shared" si="4"/>
        <v>3600</v>
      </c>
      <c r="H22" s="119">
        <f t="shared" si="2"/>
        <v>3600</v>
      </c>
      <c r="I22" s="130"/>
      <c r="J22" s="130"/>
      <c r="K22" s="131"/>
      <c r="L22" s="133"/>
      <c r="M22" s="129"/>
      <c r="N22" s="129"/>
      <c r="O22" s="129"/>
      <c r="P22" s="129"/>
    </row>
    <row r="23" spans="2:16" x14ac:dyDescent="0.2">
      <c r="B23" s="59">
        <v>25000</v>
      </c>
      <c r="C23" s="116">
        <v>1</v>
      </c>
      <c r="D23" s="117">
        <f t="shared" si="0"/>
        <v>25000</v>
      </c>
      <c r="E23" s="56" t="s">
        <v>71</v>
      </c>
      <c r="F23" s="67">
        <v>0.1</v>
      </c>
      <c r="G23" s="70">
        <f t="shared" si="4"/>
        <v>2500</v>
      </c>
      <c r="H23" s="119">
        <f t="shared" si="2"/>
        <v>2500</v>
      </c>
      <c r="I23" s="130"/>
      <c r="J23" s="130"/>
      <c r="K23" s="131"/>
      <c r="L23" s="133"/>
      <c r="M23" s="129"/>
      <c r="N23" s="129"/>
      <c r="O23" s="129"/>
      <c r="P23" s="129"/>
    </row>
    <row r="24" spans="2:16" x14ac:dyDescent="0.2">
      <c r="B24" s="57">
        <v>40000</v>
      </c>
      <c r="C24" s="116">
        <v>1</v>
      </c>
      <c r="D24" s="117">
        <f t="shared" si="0"/>
        <v>40000</v>
      </c>
      <c r="E24" s="56" t="s">
        <v>72</v>
      </c>
      <c r="F24" s="68">
        <v>0.05</v>
      </c>
      <c r="G24" s="70">
        <f t="shared" si="4"/>
        <v>2000</v>
      </c>
      <c r="H24" s="119">
        <f t="shared" si="2"/>
        <v>2000</v>
      </c>
      <c r="I24" s="130"/>
      <c r="J24" s="130"/>
      <c r="K24" s="131"/>
      <c r="L24" s="133"/>
      <c r="M24" s="129"/>
      <c r="N24" s="129"/>
      <c r="O24" s="129"/>
      <c r="P24" s="129"/>
    </row>
    <row r="25" spans="2:16" x14ac:dyDescent="0.2">
      <c r="B25" s="53"/>
      <c r="C25" s="53"/>
      <c r="D25" s="112"/>
      <c r="E25" s="54"/>
      <c r="F25" s="73">
        <f>SUM(F20:F24)</f>
        <v>0.99999999999999989</v>
      </c>
      <c r="H25" s="114"/>
      <c r="I25" s="120">
        <f>M20-I20</f>
        <v>0</v>
      </c>
      <c r="J25" s="120">
        <f>N20-J20</f>
        <v>0</v>
      </c>
    </row>
    <row r="26" spans="2:16" x14ac:dyDescent="0.2">
      <c r="B26" s="63" t="s">
        <v>94</v>
      </c>
      <c r="C26" s="104"/>
      <c r="D26" s="112"/>
      <c r="E26" s="54"/>
      <c r="F26" s="54"/>
      <c r="H26" s="114"/>
      <c r="M26" s="128" t="s">
        <v>119</v>
      </c>
      <c r="N26" s="128"/>
      <c r="O26" s="128"/>
      <c r="P26" s="128"/>
    </row>
    <row r="27" spans="2:16" x14ac:dyDescent="0.2">
      <c r="B27" s="63" t="s">
        <v>57</v>
      </c>
      <c r="C27" s="61" t="s">
        <v>114</v>
      </c>
      <c r="D27" s="62" t="s">
        <v>117</v>
      </c>
      <c r="E27" s="63" t="s">
        <v>58</v>
      </c>
      <c r="F27" s="64" t="s">
        <v>5</v>
      </c>
      <c r="G27" s="60" t="s">
        <v>96</v>
      </c>
      <c r="H27" s="60" t="s">
        <v>118</v>
      </c>
      <c r="I27" s="60" t="s">
        <v>82</v>
      </c>
      <c r="J27" s="60" t="s">
        <v>83</v>
      </c>
      <c r="K27" s="60" t="s">
        <v>90</v>
      </c>
      <c r="L27" s="60" t="s">
        <v>91</v>
      </c>
      <c r="M27" s="115" t="s">
        <v>82</v>
      </c>
      <c r="N27" s="115" t="s">
        <v>83</v>
      </c>
      <c r="O27" s="115" t="s">
        <v>90</v>
      </c>
      <c r="P27" s="115" t="s">
        <v>91</v>
      </c>
    </row>
    <row r="28" spans="2:16" x14ac:dyDescent="0.2">
      <c r="B28" s="57">
        <v>5000</v>
      </c>
      <c r="C28" s="116">
        <v>1</v>
      </c>
      <c r="D28" s="117">
        <f t="shared" si="0"/>
        <v>5000</v>
      </c>
      <c r="E28" s="56" t="s">
        <v>73</v>
      </c>
      <c r="F28" s="67">
        <v>0.4</v>
      </c>
      <c r="G28" s="70">
        <f>B28*F28</f>
        <v>2000</v>
      </c>
      <c r="H28" s="119">
        <f t="shared" si="2"/>
        <v>2000</v>
      </c>
      <c r="I28" s="130">
        <f>SUM(G28:G32)</f>
        <v>15100</v>
      </c>
      <c r="J28" s="130">
        <f>STDEV(G28:G32)</f>
        <v>634.03469936589431</v>
      </c>
      <c r="K28" s="130">
        <f>I28-J28</f>
        <v>14465.965300634105</v>
      </c>
      <c r="L28" s="132">
        <f>I28+J28</f>
        <v>15734.034699365895</v>
      </c>
      <c r="M28" s="129">
        <f>SUM(H28:H32)</f>
        <v>15100</v>
      </c>
      <c r="N28" s="129">
        <f>STDEV(H28:H32)</f>
        <v>634.03469936589431</v>
      </c>
      <c r="O28" s="129">
        <f>M28-N28</f>
        <v>14465.965300634105</v>
      </c>
      <c r="P28" s="129">
        <f>M28+N28</f>
        <v>15734.034699365895</v>
      </c>
    </row>
    <row r="29" spans="2:16" x14ac:dyDescent="0.2">
      <c r="B29" s="57">
        <v>12000</v>
      </c>
      <c r="C29" s="116">
        <v>1</v>
      </c>
      <c r="D29" s="117">
        <f t="shared" si="0"/>
        <v>12000</v>
      </c>
      <c r="E29" s="56" t="s">
        <v>74</v>
      </c>
      <c r="F29" s="67">
        <v>0.3</v>
      </c>
      <c r="G29" s="70">
        <f t="shared" ref="G29:G32" si="5">B29*F29</f>
        <v>3600</v>
      </c>
      <c r="H29" s="119">
        <f t="shared" si="2"/>
        <v>3600</v>
      </c>
      <c r="I29" s="130"/>
      <c r="J29" s="130"/>
      <c r="K29" s="131"/>
      <c r="L29" s="133"/>
      <c r="M29" s="129"/>
      <c r="N29" s="129"/>
      <c r="O29" s="129"/>
      <c r="P29" s="129"/>
    </row>
    <row r="30" spans="2:16" x14ac:dyDescent="0.2">
      <c r="B30" s="57">
        <v>20000</v>
      </c>
      <c r="C30" s="116">
        <v>1</v>
      </c>
      <c r="D30" s="117">
        <f t="shared" si="0"/>
        <v>20000</v>
      </c>
      <c r="E30" s="56" t="s">
        <v>75</v>
      </c>
      <c r="F30" s="67">
        <v>0.15</v>
      </c>
      <c r="G30" s="70">
        <f t="shared" si="5"/>
        <v>3000</v>
      </c>
      <c r="H30" s="119">
        <f t="shared" si="2"/>
        <v>3000</v>
      </c>
      <c r="I30" s="130"/>
      <c r="J30" s="130"/>
      <c r="K30" s="131"/>
      <c r="L30" s="133"/>
      <c r="M30" s="129"/>
      <c r="N30" s="129"/>
      <c r="O30" s="129"/>
      <c r="P30" s="129"/>
    </row>
    <row r="31" spans="2:16" x14ac:dyDescent="0.2">
      <c r="B31" s="57">
        <v>35000</v>
      </c>
      <c r="C31" s="116">
        <v>1</v>
      </c>
      <c r="D31" s="117">
        <f t="shared" si="0"/>
        <v>35000</v>
      </c>
      <c r="E31" s="56" t="s">
        <v>76</v>
      </c>
      <c r="F31" s="67">
        <v>0.1</v>
      </c>
      <c r="G31" s="70">
        <f t="shared" si="5"/>
        <v>3500</v>
      </c>
      <c r="H31" s="119">
        <f t="shared" si="2"/>
        <v>3500</v>
      </c>
      <c r="I31" s="130"/>
      <c r="J31" s="130"/>
      <c r="K31" s="131"/>
      <c r="L31" s="133"/>
      <c r="M31" s="129"/>
      <c r="N31" s="129"/>
      <c r="O31" s="129"/>
      <c r="P31" s="129"/>
    </row>
    <row r="32" spans="2:16" x14ac:dyDescent="0.2">
      <c r="B32" s="57">
        <v>60000</v>
      </c>
      <c r="C32" s="116">
        <v>1</v>
      </c>
      <c r="D32" s="117">
        <f t="shared" si="0"/>
        <v>60000</v>
      </c>
      <c r="E32" s="56" t="s">
        <v>77</v>
      </c>
      <c r="F32" s="68">
        <v>0.05</v>
      </c>
      <c r="G32" s="70">
        <f t="shared" si="5"/>
        <v>3000</v>
      </c>
      <c r="H32" s="119">
        <f t="shared" si="2"/>
        <v>3000</v>
      </c>
      <c r="I32" s="130"/>
      <c r="J32" s="130"/>
      <c r="K32" s="131"/>
      <c r="L32" s="133"/>
      <c r="M32" s="129"/>
      <c r="N32" s="129"/>
      <c r="O32" s="129"/>
      <c r="P32" s="129"/>
    </row>
    <row r="33" spans="2:16" x14ac:dyDescent="0.2">
      <c r="C33" s="52"/>
      <c r="D33" s="112"/>
      <c r="F33" s="72">
        <f>SUM(F28:F32)</f>
        <v>1</v>
      </c>
      <c r="H33" s="114"/>
      <c r="I33" s="120">
        <f>M28-I28</f>
        <v>0</v>
      </c>
      <c r="J33" s="120">
        <f>N28-J28</f>
        <v>0</v>
      </c>
    </row>
    <row r="34" spans="2:16" x14ac:dyDescent="0.2">
      <c r="B34" s="63" t="s">
        <v>95</v>
      </c>
      <c r="C34" s="104"/>
      <c r="D34" s="112"/>
      <c r="E34" s="54"/>
      <c r="F34" s="54"/>
      <c r="G34" s="71"/>
      <c r="H34" s="114"/>
      <c r="I34" s="71"/>
      <c r="J34" s="71"/>
      <c r="K34" s="71"/>
      <c r="L34" s="71"/>
      <c r="M34" s="128" t="s">
        <v>119</v>
      </c>
      <c r="N34" s="128"/>
      <c r="O34" s="128"/>
      <c r="P34" s="128"/>
    </row>
    <row r="35" spans="2:16" x14ac:dyDescent="0.2">
      <c r="B35" s="63" t="s">
        <v>57</v>
      </c>
      <c r="C35" s="61" t="s">
        <v>114</v>
      </c>
      <c r="D35" s="62" t="s">
        <v>117</v>
      </c>
      <c r="E35" s="63" t="s">
        <v>58</v>
      </c>
      <c r="F35" s="64" t="s">
        <v>5</v>
      </c>
      <c r="G35" s="60" t="s">
        <v>96</v>
      </c>
      <c r="H35" s="60" t="s">
        <v>118</v>
      </c>
      <c r="I35" s="60" t="s">
        <v>82</v>
      </c>
      <c r="J35" s="60" t="s">
        <v>83</v>
      </c>
      <c r="K35" s="60" t="s">
        <v>90</v>
      </c>
      <c r="L35" s="60" t="s">
        <v>91</v>
      </c>
      <c r="M35" s="115" t="s">
        <v>82</v>
      </c>
      <c r="N35" s="115" t="s">
        <v>83</v>
      </c>
      <c r="O35" s="115" t="s">
        <v>90</v>
      </c>
      <c r="P35" s="115" t="s">
        <v>91</v>
      </c>
    </row>
    <row r="36" spans="2:16" x14ac:dyDescent="0.2">
      <c r="B36" s="57">
        <v>6000</v>
      </c>
      <c r="C36" s="116">
        <v>1</v>
      </c>
      <c r="D36" s="118">
        <f t="shared" si="0"/>
        <v>6000</v>
      </c>
      <c r="E36" s="56" t="s">
        <v>78</v>
      </c>
      <c r="F36" s="67">
        <v>0.35</v>
      </c>
      <c r="G36" s="70">
        <f>B36*F36</f>
        <v>2100</v>
      </c>
      <c r="H36" s="119">
        <f t="shared" si="2"/>
        <v>2100</v>
      </c>
      <c r="I36" s="130">
        <f>SUM(G36:G40)</f>
        <v>19600</v>
      </c>
      <c r="J36" s="130">
        <f>STDEV(G36:G40)</f>
        <v>1098.6355173577815</v>
      </c>
      <c r="K36" s="130">
        <f>I36-J36</f>
        <v>18501.364482642217</v>
      </c>
      <c r="L36" s="132">
        <f>I36+J36</f>
        <v>20698.635517357783</v>
      </c>
      <c r="M36" s="129">
        <f>SUM(H36:H40)</f>
        <v>19600</v>
      </c>
      <c r="N36" s="129">
        <f>STDEV(H36:H40)</f>
        <v>1098.6355173577815</v>
      </c>
      <c r="O36" s="129">
        <f>M36-N36</f>
        <v>18501.364482642217</v>
      </c>
      <c r="P36" s="129">
        <f>M36+N36</f>
        <v>20698.635517357783</v>
      </c>
    </row>
    <row r="37" spans="2:16" x14ac:dyDescent="0.2">
      <c r="B37" s="57">
        <v>15000</v>
      </c>
      <c r="C37" s="116">
        <v>1</v>
      </c>
      <c r="D37" s="118">
        <f t="shared" si="0"/>
        <v>15000</v>
      </c>
      <c r="E37" s="56" t="s">
        <v>98</v>
      </c>
      <c r="F37" s="67">
        <v>0.3</v>
      </c>
      <c r="G37" s="70">
        <f t="shared" ref="G37:G40" si="6">B37*F37</f>
        <v>4500</v>
      </c>
      <c r="H37" s="119">
        <f t="shared" si="2"/>
        <v>4500</v>
      </c>
      <c r="I37" s="130"/>
      <c r="J37" s="130"/>
      <c r="K37" s="131"/>
      <c r="L37" s="133"/>
      <c r="M37" s="129"/>
      <c r="N37" s="129"/>
      <c r="O37" s="129"/>
      <c r="P37" s="129"/>
    </row>
    <row r="38" spans="2:16" x14ac:dyDescent="0.2">
      <c r="B38" s="57">
        <v>25000</v>
      </c>
      <c r="C38" s="116">
        <v>1</v>
      </c>
      <c r="D38" s="118">
        <f t="shared" si="0"/>
        <v>25000</v>
      </c>
      <c r="E38" s="56" t="s">
        <v>79</v>
      </c>
      <c r="F38" s="67">
        <v>0.2</v>
      </c>
      <c r="G38" s="70">
        <f t="shared" si="6"/>
        <v>5000</v>
      </c>
      <c r="H38" s="119">
        <f t="shared" si="2"/>
        <v>5000</v>
      </c>
      <c r="I38" s="130"/>
      <c r="J38" s="130"/>
      <c r="K38" s="131"/>
      <c r="L38" s="133"/>
      <c r="M38" s="129"/>
      <c r="N38" s="129"/>
      <c r="O38" s="129"/>
      <c r="P38" s="129"/>
    </row>
    <row r="39" spans="2:16" x14ac:dyDescent="0.2">
      <c r="B39" s="57">
        <v>40000</v>
      </c>
      <c r="C39" s="116">
        <v>1</v>
      </c>
      <c r="D39" s="118">
        <f t="shared" si="0"/>
        <v>40000</v>
      </c>
      <c r="E39" s="56" t="s">
        <v>80</v>
      </c>
      <c r="F39" s="67">
        <v>0.1</v>
      </c>
      <c r="G39" s="70">
        <f t="shared" si="6"/>
        <v>4000</v>
      </c>
      <c r="H39" s="119">
        <f t="shared" si="2"/>
        <v>4000</v>
      </c>
      <c r="I39" s="130"/>
      <c r="J39" s="130"/>
      <c r="K39" s="131"/>
      <c r="L39" s="133"/>
      <c r="M39" s="129"/>
      <c r="N39" s="129"/>
      <c r="O39" s="129"/>
      <c r="P39" s="129"/>
    </row>
    <row r="40" spans="2:16" x14ac:dyDescent="0.2">
      <c r="B40" s="57">
        <v>80000</v>
      </c>
      <c r="C40" s="116">
        <v>1</v>
      </c>
      <c r="D40" s="118">
        <f t="shared" si="0"/>
        <v>80000</v>
      </c>
      <c r="E40" s="56" t="s">
        <v>81</v>
      </c>
      <c r="F40" s="68">
        <v>0.05</v>
      </c>
      <c r="G40" s="70">
        <f t="shared" si="6"/>
        <v>4000</v>
      </c>
      <c r="H40" s="119">
        <f t="shared" si="2"/>
        <v>4000</v>
      </c>
      <c r="I40" s="130"/>
      <c r="J40" s="130"/>
      <c r="K40" s="131"/>
      <c r="L40" s="133"/>
      <c r="M40" s="129"/>
      <c r="N40" s="129"/>
      <c r="O40" s="129"/>
      <c r="P40" s="129"/>
    </row>
    <row r="41" spans="2:16" ht="10.8" thickBot="1" x14ac:dyDescent="0.25">
      <c r="C41" s="52"/>
      <c r="D41" s="52"/>
      <c r="F41" s="72">
        <f>SUM(F36:F40)</f>
        <v>0.99999999999999989</v>
      </c>
      <c r="I41" s="121">
        <f>M36-I36</f>
        <v>0</v>
      </c>
      <c r="J41" s="120">
        <f>N36-J36</f>
        <v>0</v>
      </c>
    </row>
    <row r="42" spans="2:16" ht="10.8" thickBot="1" x14ac:dyDescent="0.25">
      <c r="H42" s="122" t="s">
        <v>115</v>
      </c>
      <c r="I42" s="123">
        <f>I4+I12+I20+I28+I36</f>
        <v>75550</v>
      </c>
      <c r="J42" s="127"/>
      <c r="K42" s="126">
        <f>M42-I42</f>
        <v>0</v>
      </c>
      <c r="L42" s="124"/>
      <c r="M42" s="125">
        <f>M4+M12+M20+M28+M36</f>
        <v>75550</v>
      </c>
    </row>
    <row r="46" spans="2:16" x14ac:dyDescent="0.2">
      <c r="B46" s="136" t="s">
        <v>84</v>
      </c>
      <c r="C46" s="138" t="s">
        <v>120</v>
      </c>
      <c r="G46" s="137"/>
      <c r="H46" s="109"/>
    </row>
    <row r="47" spans="2:16" ht="38.4" customHeight="1" x14ac:dyDescent="0.2">
      <c r="B47" s="136"/>
      <c r="C47" s="138"/>
      <c r="G47" s="137"/>
      <c r="H47" s="109"/>
    </row>
    <row r="48" spans="2:16" ht="12" x14ac:dyDescent="0.2">
      <c r="B48" s="62" t="s">
        <v>85</v>
      </c>
      <c r="C48" s="74">
        <v>14000</v>
      </c>
      <c r="G48" s="110"/>
      <c r="H48" s="110"/>
    </row>
    <row r="49" spans="2:8" ht="12" x14ac:dyDescent="0.2">
      <c r="B49" s="62" t="s">
        <v>86</v>
      </c>
      <c r="C49" s="74">
        <v>12000</v>
      </c>
      <c r="G49" s="110"/>
      <c r="H49" s="110"/>
    </row>
    <row r="50" spans="2:8" ht="12" x14ac:dyDescent="0.2">
      <c r="B50" s="62" t="s">
        <v>97</v>
      </c>
      <c r="C50" s="74">
        <v>10000</v>
      </c>
      <c r="G50" s="110"/>
      <c r="H50" s="110"/>
    </row>
    <row r="51" spans="2:8" ht="12" x14ac:dyDescent="0.2">
      <c r="B51" s="62" t="s">
        <v>87</v>
      </c>
      <c r="C51" s="74">
        <v>17000</v>
      </c>
      <c r="G51" s="110"/>
      <c r="H51" s="110"/>
    </row>
    <row r="52" spans="2:8" ht="12" x14ac:dyDescent="0.2">
      <c r="B52" s="62" t="s">
        <v>88</v>
      </c>
      <c r="C52" s="74">
        <v>25000</v>
      </c>
      <c r="G52" s="110"/>
      <c r="H52" s="110"/>
    </row>
    <row r="53" spans="2:8" ht="10.199999999999999" customHeight="1" x14ac:dyDescent="0.2">
      <c r="B53" s="136" t="s">
        <v>89</v>
      </c>
      <c r="C53" s="135">
        <f>SUM(C48:C52)</f>
        <v>78000</v>
      </c>
      <c r="G53" s="134"/>
      <c r="H53" s="111"/>
    </row>
    <row r="54" spans="2:8" ht="10.199999999999999" customHeight="1" x14ac:dyDescent="0.2">
      <c r="B54" s="136"/>
      <c r="C54" s="135"/>
      <c r="G54" s="134"/>
      <c r="H54" s="111"/>
    </row>
  </sheetData>
  <mergeCells count="51">
    <mergeCell ref="I36:I40"/>
    <mergeCell ref="J28:J32"/>
    <mergeCell ref="I28:I32"/>
    <mergeCell ref="J20:J24"/>
    <mergeCell ref="I20:I24"/>
    <mergeCell ref="C53:C54"/>
    <mergeCell ref="B53:B54"/>
    <mergeCell ref="G46:G47"/>
    <mergeCell ref="C46:C47"/>
    <mergeCell ref="B46:B47"/>
    <mergeCell ref="K20:K24"/>
    <mergeCell ref="K12:K16"/>
    <mergeCell ref="K4:K8"/>
    <mergeCell ref="L4:L8"/>
    <mergeCell ref="G53:G54"/>
    <mergeCell ref="J12:J16"/>
    <mergeCell ref="J4:J8"/>
    <mergeCell ref="I12:I16"/>
    <mergeCell ref="I4:I8"/>
    <mergeCell ref="L36:L40"/>
    <mergeCell ref="K36:K40"/>
    <mergeCell ref="L28:L32"/>
    <mergeCell ref="K28:K32"/>
    <mergeCell ref="L20:L24"/>
    <mergeCell ref="L12:L16"/>
    <mergeCell ref="J36:J40"/>
    <mergeCell ref="M12:M16"/>
    <mergeCell ref="P36:P40"/>
    <mergeCell ref="O36:O40"/>
    <mergeCell ref="N36:N40"/>
    <mergeCell ref="M36:M40"/>
    <mergeCell ref="M28:M32"/>
    <mergeCell ref="N28:N32"/>
    <mergeCell ref="O28:O32"/>
    <mergeCell ref="P28:P32"/>
    <mergeCell ref="M2:P2"/>
    <mergeCell ref="M10:P10"/>
    <mergeCell ref="M18:P18"/>
    <mergeCell ref="M26:P26"/>
    <mergeCell ref="M34:P34"/>
    <mergeCell ref="O4:O8"/>
    <mergeCell ref="N4:N8"/>
    <mergeCell ref="M4:M8"/>
    <mergeCell ref="P4:P8"/>
    <mergeCell ref="P20:P24"/>
    <mergeCell ref="O20:O24"/>
    <mergeCell ref="N20:N24"/>
    <mergeCell ref="M20:M24"/>
    <mergeCell ref="P12:P16"/>
    <mergeCell ref="O12:O16"/>
    <mergeCell ref="N12:N16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A14866-A5E3-494A-BAA2-B7043DCD4704}">
  <dimension ref="A1:U26"/>
  <sheetViews>
    <sheetView zoomScale="80" zoomScaleNormal="80" workbookViewId="0">
      <selection activeCell="K27" sqref="K27"/>
    </sheetView>
  </sheetViews>
  <sheetFormatPr defaultRowHeight="14.4" x14ac:dyDescent="0.3"/>
  <cols>
    <col min="1" max="1" width="36.33203125" bestFit="1" customWidth="1"/>
    <col min="2" max="2" width="9.77734375" bestFit="1" customWidth="1"/>
    <col min="3" max="3" width="1.77734375" customWidth="1"/>
    <col min="4" max="4" width="23.33203125" style="2" bestFit="1" customWidth="1"/>
    <col min="5" max="14" width="12.5546875" customWidth="1"/>
    <col min="15" max="15" width="9.5546875" bestFit="1" customWidth="1"/>
    <col min="16" max="16" width="10.21875" bestFit="1" customWidth="1"/>
    <col min="17" max="17" width="2" bestFit="1" customWidth="1"/>
    <col min="18" max="18" width="12.44140625" customWidth="1"/>
    <col min="19" max="21" width="12.5546875" customWidth="1"/>
  </cols>
  <sheetData>
    <row r="1" spans="1:21" x14ac:dyDescent="0.3">
      <c r="A1" s="139" t="s">
        <v>40</v>
      </c>
      <c r="B1" s="139"/>
      <c r="D1" s="1"/>
      <c r="E1" s="140" t="s">
        <v>22</v>
      </c>
      <c r="F1" s="140"/>
      <c r="G1" s="141" t="s">
        <v>33</v>
      </c>
      <c r="H1" s="141"/>
      <c r="I1" s="141"/>
      <c r="J1" s="140" t="s">
        <v>34</v>
      </c>
      <c r="K1" s="140"/>
      <c r="L1" s="140"/>
      <c r="M1" s="141" t="s">
        <v>35</v>
      </c>
      <c r="N1" s="141"/>
    </row>
    <row r="2" spans="1:21" x14ac:dyDescent="0.3">
      <c r="A2" s="5" t="s">
        <v>13</v>
      </c>
      <c r="B2" s="8">
        <v>500000</v>
      </c>
      <c r="D2" s="7"/>
      <c r="E2" s="3" t="s">
        <v>23</v>
      </c>
      <c r="F2" s="3" t="s">
        <v>24</v>
      </c>
      <c r="G2" s="4" t="s">
        <v>25</v>
      </c>
      <c r="H2" s="4" t="s">
        <v>26</v>
      </c>
      <c r="I2" s="4" t="s">
        <v>27</v>
      </c>
      <c r="J2" s="3" t="s">
        <v>28</v>
      </c>
      <c r="K2" s="3" t="s">
        <v>29</v>
      </c>
      <c r="L2" s="3" t="s">
        <v>30</v>
      </c>
      <c r="M2" s="4" t="s">
        <v>31</v>
      </c>
      <c r="N2" s="4" t="s">
        <v>32</v>
      </c>
    </row>
    <row r="3" spans="1:21" x14ac:dyDescent="0.3">
      <c r="A3" s="5" t="s">
        <v>14</v>
      </c>
      <c r="B3" s="8">
        <v>1000000</v>
      </c>
      <c r="D3" s="14" t="s">
        <v>36</v>
      </c>
      <c r="E3" s="10">
        <v>350</v>
      </c>
      <c r="F3" s="10">
        <v>350</v>
      </c>
      <c r="G3" s="10">
        <v>350</v>
      </c>
      <c r="H3" s="10">
        <v>370</v>
      </c>
      <c r="I3" s="10">
        <v>370</v>
      </c>
      <c r="J3" s="10">
        <v>400</v>
      </c>
      <c r="K3" s="10">
        <v>450</v>
      </c>
      <c r="L3" s="10">
        <v>450</v>
      </c>
      <c r="M3" s="10">
        <v>420</v>
      </c>
      <c r="N3" s="10">
        <v>420</v>
      </c>
    </row>
    <row r="4" spans="1:21" x14ac:dyDescent="0.3">
      <c r="A4" s="5" t="s">
        <v>15</v>
      </c>
      <c r="B4" s="8">
        <v>200000</v>
      </c>
      <c r="D4" s="14" t="s">
        <v>37</v>
      </c>
      <c r="E4" s="11">
        <v>0.2</v>
      </c>
      <c r="F4" s="11">
        <v>0.3</v>
      </c>
      <c r="G4" s="11">
        <v>0.4</v>
      </c>
      <c r="H4" s="11">
        <v>0.4</v>
      </c>
      <c r="I4" s="11">
        <v>0.6</v>
      </c>
      <c r="J4" s="11">
        <v>0.8</v>
      </c>
      <c r="K4" s="11">
        <v>0.8</v>
      </c>
      <c r="L4" s="11">
        <v>0.8</v>
      </c>
      <c r="M4" s="11">
        <v>0.7</v>
      </c>
      <c r="N4" s="11">
        <v>0.65</v>
      </c>
    </row>
    <row r="5" spans="1:21" x14ac:dyDescent="0.3">
      <c r="A5" s="5" t="s">
        <v>20</v>
      </c>
      <c r="B5" s="8">
        <v>250000</v>
      </c>
      <c r="D5" s="14" t="s">
        <v>38</v>
      </c>
      <c r="E5" s="12">
        <f>E3*E4*E8*E9</f>
        <v>511000</v>
      </c>
      <c r="F5" s="12">
        <f t="shared" ref="F5:H5" si="0">F3*F4*F8*F9</f>
        <v>766500</v>
      </c>
      <c r="G5" s="12">
        <f t="shared" si="0"/>
        <v>1022000</v>
      </c>
      <c r="H5" s="12">
        <f t="shared" si="0"/>
        <v>1080400</v>
      </c>
      <c r="I5" s="12">
        <f t="shared" ref="I5:N5" si="1">I3*I4*I8*I9</f>
        <v>1620600</v>
      </c>
      <c r="J5" s="12">
        <f t="shared" si="1"/>
        <v>2336000</v>
      </c>
      <c r="K5" s="12">
        <f t="shared" si="1"/>
        <v>2628000</v>
      </c>
      <c r="L5" s="12">
        <f t="shared" si="1"/>
        <v>2628000</v>
      </c>
      <c r="M5" s="12">
        <f t="shared" si="1"/>
        <v>2146200</v>
      </c>
      <c r="N5" s="12">
        <f t="shared" si="1"/>
        <v>1992900</v>
      </c>
    </row>
    <row r="6" spans="1:21" x14ac:dyDescent="0.3">
      <c r="A6" s="5" t="s">
        <v>16</v>
      </c>
      <c r="B6" s="8">
        <v>150000</v>
      </c>
      <c r="D6" s="14" t="s">
        <v>42</v>
      </c>
      <c r="E6" s="12">
        <f>$B$14+$B$15*E8*E4*E9</f>
        <v>236000</v>
      </c>
      <c r="F6" s="12">
        <f>$B$14+$B$15*F8*F4*F9</f>
        <v>309000</v>
      </c>
      <c r="G6" s="12">
        <f t="shared" ref="G6:H6" si="2">$B$14+$B$15*G8*G4*G9</f>
        <v>382000</v>
      </c>
      <c r="H6" s="12">
        <f t="shared" si="2"/>
        <v>382000</v>
      </c>
      <c r="I6" s="12">
        <f t="shared" ref="I6:N6" si="3">$B$14+$B$15*I8*I4*I9</f>
        <v>528000</v>
      </c>
      <c r="J6" s="12">
        <f t="shared" si="3"/>
        <v>674000</v>
      </c>
      <c r="K6" s="12">
        <f t="shared" si="3"/>
        <v>674000</v>
      </c>
      <c r="L6" s="12">
        <f t="shared" si="3"/>
        <v>674000</v>
      </c>
      <c r="M6" s="12">
        <f t="shared" si="3"/>
        <v>601000</v>
      </c>
      <c r="N6" s="12">
        <f t="shared" si="3"/>
        <v>564500</v>
      </c>
    </row>
    <row r="7" spans="1:21" x14ac:dyDescent="0.3">
      <c r="A7" s="5" t="s">
        <v>17</v>
      </c>
      <c r="B7" s="8">
        <v>50000</v>
      </c>
      <c r="D7" s="14" t="s">
        <v>39</v>
      </c>
      <c r="E7" s="13">
        <f>E5-E6</f>
        <v>275000</v>
      </c>
      <c r="F7" s="13">
        <f t="shared" ref="F7:H7" si="4">F5-F6</f>
        <v>457500</v>
      </c>
      <c r="G7" s="13">
        <f t="shared" si="4"/>
        <v>640000</v>
      </c>
      <c r="H7" s="13">
        <f t="shared" si="4"/>
        <v>698400</v>
      </c>
      <c r="I7" s="13">
        <f t="shared" ref="I7:N7" si="5">I5-I6</f>
        <v>1092600</v>
      </c>
      <c r="J7" s="13">
        <f t="shared" si="5"/>
        <v>1662000</v>
      </c>
      <c r="K7" s="13">
        <f t="shared" si="5"/>
        <v>1954000</v>
      </c>
      <c r="L7" s="13">
        <f t="shared" si="5"/>
        <v>1954000</v>
      </c>
      <c r="M7" s="13">
        <f t="shared" si="5"/>
        <v>1545200</v>
      </c>
      <c r="N7" s="13">
        <f t="shared" si="5"/>
        <v>1428400</v>
      </c>
      <c r="O7" s="88"/>
    </row>
    <row r="8" spans="1:21" x14ac:dyDescent="0.3">
      <c r="A8" s="5" t="s">
        <v>18</v>
      </c>
      <c r="B8" s="8">
        <v>50000</v>
      </c>
      <c r="D8" s="14" t="s">
        <v>116</v>
      </c>
      <c r="E8" s="10">
        <v>20</v>
      </c>
      <c r="F8" s="10">
        <v>20</v>
      </c>
      <c r="G8" s="10">
        <v>20</v>
      </c>
      <c r="H8" s="10">
        <v>20</v>
      </c>
      <c r="I8" s="10">
        <v>20</v>
      </c>
      <c r="J8" s="10">
        <v>20</v>
      </c>
      <c r="K8" s="10">
        <v>20</v>
      </c>
      <c r="L8" s="10">
        <v>20</v>
      </c>
      <c r="M8" s="10">
        <v>20</v>
      </c>
      <c r="N8" s="10">
        <v>20</v>
      </c>
    </row>
    <row r="9" spans="1:21" x14ac:dyDescent="0.3">
      <c r="A9" s="5" t="s">
        <v>21</v>
      </c>
      <c r="B9" s="8">
        <v>100000</v>
      </c>
      <c r="D9" s="14" t="s">
        <v>41</v>
      </c>
      <c r="E9" s="10">
        <v>365</v>
      </c>
      <c r="F9" s="10">
        <v>365</v>
      </c>
      <c r="G9" s="10">
        <v>365</v>
      </c>
      <c r="H9" s="10">
        <v>365</v>
      </c>
      <c r="I9" s="10">
        <v>365</v>
      </c>
      <c r="J9" s="10">
        <v>365</v>
      </c>
      <c r="K9" s="10">
        <v>365</v>
      </c>
      <c r="L9" s="10">
        <v>365</v>
      </c>
      <c r="M9" s="10">
        <v>365</v>
      </c>
      <c r="N9" s="10">
        <v>365</v>
      </c>
    </row>
    <row r="10" spans="1:21" x14ac:dyDescent="0.3">
      <c r="A10" s="5" t="s">
        <v>19</v>
      </c>
      <c r="B10" s="8">
        <v>200000</v>
      </c>
    </row>
    <row r="11" spans="1:21" x14ac:dyDescent="0.3">
      <c r="A11" s="9" t="s">
        <v>2</v>
      </c>
      <c r="B11" s="8">
        <f>SUM(B2:B10)</f>
        <v>2500000</v>
      </c>
    </row>
    <row r="12" spans="1:21" ht="15" thickBot="1" x14ac:dyDescent="0.35">
      <c r="K12" s="89">
        <v>0.22</v>
      </c>
      <c r="L12" s="76"/>
      <c r="M12" s="76"/>
      <c r="N12" s="90">
        <v>0.22</v>
      </c>
      <c r="O12" s="75"/>
    </row>
    <row r="13" spans="1:21" ht="54" customHeight="1" thickBot="1" x14ac:dyDescent="0.35">
      <c r="A13" s="142" t="s">
        <v>43</v>
      </c>
      <c r="B13" s="143"/>
      <c r="D13" s="77" t="s">
        <v>51</v>
      </c>
      <c r="E13" s="83" t="s">
        <v>55</v>
      </c>
      <c r="F13" s="84" t="s">
        <v>54</v>
      </c>
      <c r="G13" s="85" t="s">
        <v>46</v>
      </c>
      <c r="H13" s="85" t="s">
        <v>3</v>
      </c>
      <c r="I13" s="83" t="s">
        <v>99</v>
      </c>
      <c r="J13" s="86" t="s">
        <v>100</v>
      </c>
      <c r="K13" s="86" t="s">
        <v>102</v>
      </c>
      <c r="L13" s="86" t="s">
        <v>101</v>
      </c>
      <c r="M13" s="87" t="s">
        <v>100</v>
      </c>
      <c r="N13" s="87" t="s">
        <v>102</v>
      </c>
      <c r="O13" s="87" t="s">
        <v>101</v>
      </c>
      <c r="P13" s="144" t="s">
        <v>0</v>
      </c>
      <c r="Q13" s="144"/>
      <c r="R13" s="144"/>
      <c r="S13" s="84" t="s">
        <v>11</v>
      </c>
      <c r="T13" s="85" t="s">
        <v>4</v>
      </c>
      <c r="U13" s="22"/>
    </row>
    <row r="14" spans="1:21" ht="15" thickBot="1" x14ac:dyDescent="0.35">
      <c r="A14" s="5" t="s">
        <v>44</v>
      </c>
      <c r="B14" s="8">
        <v>90000</v>
      </c>
      <c r="D14" s="78">
        <v>0.09</v>
      </c>
      <c r="E14" s="79">
        <v>1</v>
      </c>
      <c r="F14" s="80">
        <f>E7</f>
        <v>275000</v>
      </c>
      <c r="G14" s="81">
        <v>0.9</v>
      </c>
      <c r="H14" s="80">
        <f>F14*G14</f>
        <v>247500</v>
      </c>
      <c r="I14" s="80">
        <f>$B$11/10</f>
        <v>250000</v>
      </c>
      <c r="J14" s="80">
        <f>F14-I14</f>
        <v>25000</v>
      </c>
      <c r="K14" s="80">
        <f>J14*$K$12</f>
        <v>5500</v>
      </c>
      <c r="L14" s="80">
        <f>F14-K14</f>
        <v>269500</v>
      </c>
      <c r="M14" s="80">
        <f>H14-I14</f>
        <v>-2500</v>
      </c>
      <c r="N14" s="80">
        <f>M14*$N$12</f>
        <v>-550</v>
      </c>
      <c r="O14" s="101">
        <f>H14-N14</f>
        <v>248050</v>
      </c>
      <c r="P14" s="93" t="s">
        <v>6</v>
      </c>
      <c r="Q14" s="94" t="s">
        <v>1</v>
      </c>
      <c r="R14" s="95">
        <f>1/(1+$D$14)</f>
        <v>0.9174311926605504</v>
      </c>
      <c r="S14" s="91">
        <f>L14*R14</f>
        <v>247247.70642201832</v>
      </c>
      <c r="T14" s="82">
        <f>O14*R14</f>
        <v>227568.80733944953</v>
      </c>
      <c r="U14" s="23"/>
    </row>
    <row r="15" spans="1:21" x14ac:dyDescent="0.3">
      <c r="A15" s="5" t="s">
        <v>45</v>
      </c>
      <c r="B15" s="6">
        <v>100</v>
      </c>
      <c r="E15" s="79">
        <v>2</v>
      </c>
      <c r="F15" s="80">
        <f>F7</f>
        <v>457500</v>
      </c>
      <c r="G15" s="81">
        <v>0.9</v>
      </c>
      <c r="H15" s="80">
        <f t="shared" ref="H15:H23" si="6">F15*G15</f>
        <v>411750</v>
      </c>
      <c r="I15" s="80">
        <f t="shared" ref="I15:I23" si="7">$B$11/10</f>
        <v>250000</v>
      </c>
      <c r="J15" s="80">
        <f t="shared" ref="J15:J23" si="8">F15-I15</f>
        <v>207500</v>
      </c>
      <c r="K15" s="80">
        <f t="shared" ref="K15:K23" si="9">J15*$K$12</f>
        <v>45650</v>
      </c>
      <c r="L15" s="80">
        <f t="shared" ref="L15:L23" si="10">F15-K15</f>
        <v>411850</v>
      </c>
      <c r="M15" s="80">
        <f t="shared" ref="M15:M23" si="11">H15-I15</f>
        <v>161750</v>
      </c>
      <c r="N15" s="80">
        <f t="shared" ref="N15:N23" si="12">M15*$N$12</f>
        <v>35585</v>
      </c>
      <c r="O15" s="101">
        <f t="shared" ref="O15:O23" si="13">H15-N15</f>
        <v>376165</v>
      </c>
      <c r="P15" s="96" t="s">
        <v>8</v>
      </c>
      <c r="Q15" s="92" t="s">
        <v>1</v>
      </c>
      <c r="R15" s="97">
        <f>1/((1+$D$14)^E15)</f>
        <v>0.84167999326655996</v>
      </c>
      <c r="S15" s="91">
        <f t="shared" ref="S15:S23" si="14">L15*R15</f>
        <v>346645.90522683272</v>
      </c>
      <c r="T15" s="82">
        <f t="shared" ref="T15:T23" si="15">O15*R15</f>
        <v>316610.5546671155</v>
      </c>
      <c r="U15" s="23"/>
    </row>
    <row r="16" spans="1:21" x14ac:dyDescent="0.3">
      <c r="E16" s="79">
        <v>3</v>
      </c>
      <c r="F16" s="80">
        <f>G7</f>
        <v>640000</v>
      </c>
      <c r="G16" s="81">
        <v>0.9</v>
      </c>
      <c r="H16" s="80">
        <f t="shared" si="6"/>
        <v>576000</v>
      </c>
      <c r="I16" s="80">
        <f t="shared" si="7"/>
        <v>250000</v>
      </c>
      <c r="J16" s="80">
        <f t="shared" si="8"/>
        <v>390000</v>
      </c>
      <c r="K16" s="80">
        <f t="shared" si="9"/>
        <v>85800</v>
      </c>
      <c r="L16" s="80">
        <f t="shared" si="10"/>
        <v>554200</v>
      </c>
      <c r="M16" s="80">
        <f t="shared" si="11"/>
        <v>326000</v>
      </c>
      <c r="N16" s="80">
        <f t="shared" si="12"/>
        <v>71720</v>
      </c>
      <c r="O16" s="101">
        <f t="shared" si="13"/>
        <v>504280</v>
      </c>
      <c r="P16" s="96" t="s">
        <v>7</v>
      </c>
      <c r="Q16" s="92" t="s">
        <v>1</v>
      </c>
      <c r="R16" s="97">
        <f t="shared" ref="R16:R23" si="16">1/((1+$D$14)^E16)</f>
        <v>0.77218348006106419</v>
      </c>
      <c r="S16" s="91">
        <f t="shared" si="14"/>
        <v>427944.08464984177</v>
      </c>
      <c r="T16" s="82">
        <f t="shared" si="15"/>
        <v>389396.68532519345</v>
      </c>
      <c r="U16" s="23"/>
    </row>
    <row r="17" spans="5:21" x14ac:dyDescent="0.3">
      <c r="E17" s="79">
        <v>4</v>
      </c>
      <c r="F17" s="80">
        <f>H7</f>
        <v>698400</v>
      </c>
      <c r="G17" s="81">
        <v>0.9</v>
      </c>
      <c r="H17" s="80">
        <f t="shared" si="6"/>
        <v>628560</v>
      </c>
      <c r="I17" s="80">
        <f t="shared" si="7"/>
        <v>250000</v>
      </c>
      <c r="J17" s="80">
        <f t="shared" si="8"/>
        <v>448400</v>
      </c>
      <c r="K17" s="80">
        <f t="shared" si="9"/>
        <v>98648</v>
      </c>
      <c r="L17" s="80">
        <f t="shared" si="10"/>
        <v>599752</v>
      </c>
      <c r="M17" s="80">
        <f t="shared" si="11"/>
        <v>378560</v>
      </c>
      <c r="N17" s="80">
        <f t="shared" si="12"/>
        <v>83283.199999999997</v>
      </c>
      <c r="O17" s="101">
        <f t="shared" si="13"/>
        <v>545276.80000000005</v>
      </c>
      <c r="P17" s="96" t="s">
        <v>9</v>
      </c>
      <c r="Q17" s="92" t="s">
        <v>1</v>
      </c>
      <c r="R17" s="97">
        <f t="shared" si="16"/>
        <v>0.7084252110651964</v>
      </c>
      <c r="S17" s="91">
        <f t="shared" si="14"/>
        <v>424879.43718677369</v>
      </c>
      <c r="T17" s="82">
        <f t="shared" si="15"/>
        <v>386287.83212895493</v>
      </c>
      <c r="U17" s="23"/>
    </row>
    <row r="18" spans="5:21" x14ac:dyDescent="0.3">
      <c r="E18" s="79">
        <v>5</v>
      </c>
      <c r="F18" s="80">
        <f>I7</f>
        <v>1092600</v>
      </c>
      <c r="G18" s="81">
        <v>0.9</v>
      </c>
      <c r="H18" s="80">
        <f t="shared" si="6"/>
        <v>983340</v>
      </c>
      <c r="I18" s="80">
        <f t="shared" si="7"/>
        <v>250000</v>
      </c>
      <c r="J18" s="80">
        <f t="shared" si="8"/>
        <v>842600</v>
      </c>
      <c r="K18" s="80">
        <f t="shared" si="9"/>
        <v>185372</v>
      </c>
      <c r="L18" s="80">
        <f t="shared" si="10"/>
        <v>907228</v>
      </c>
      <c r="M18" s="80">
        <f t="shared" si="11"/>
        <v>733340</v>
      </c>
      <c r="N18" s="80">
        <f t="shared" si="12"/>
        <v>161334.79999999999</v>
      </c>
      <c r="O18" s="101">
        <f t="shared" si="13"/>
        <v>822005.2</v>
      </c>
      <c r="P18" s="96" t="s">
        <v>10</v>
      </c>
      <c r="Q18" s="92" t="s">
        <v>1</v>
      </c>
      <c r="R18" s="97">
        <f t="shared" si="16"/>
        <v>0.64993138629834524</v>
      </c>
      <c r="S18" s="91">
        <f t="shared" si="14"/>
        <v>589635.95172867517</v>
      </c>
      <c r="T18" s="82">
        <f t="shared" si="15"/>
        <v>534246.97918044846</v>
      </c>
      <c r="U18" s="23"/>
    </row>
    <row r="19" spans="5:21" x14ac:dyDescent="0.3">
      <c r="E19" s="79">
        <v>6</v>
      </c>
      <c r="F19" s="80">
        <f>J7</f>
        <v>1662000</v>
      </c>
      <c r="G19" s="81">
        <v>0.9</v>
      </c>
      <c r="H19" s="80">
        <f t="shared" si="6"/>
        <v>1495800</v>
      </c>
      <c r="I19" s="80">
        <f t="shared" si="7"/>
        <v>250000</v>
      </c>
      <c r="J19" s="80">
        <f t="shared" si="8"/>
        <v>1412000</v>
      </c>
      <c r="K19" s="80">
        <f t="shared" si="9"/>
        <v>310640</v>
      </c>
      <c r="L19" s="80">
        <f t="shared" si="10"/>
        <v>1351360</v>
      </c>
      <c r="M19" s="80">
        <f t="shared" si="11"/>
        <v>1245800</v>
      </c>
      <c r="N19" s="80">
        <f t="shared" si="12"/>
        <v>274076</v>
      </c>
      <c r="O19" s="101">
        <f t="shared" si="13"/>
        <v>1221724</v>
      </c>
      <c r="P19" s="96" t="s">
        <v>12</v>
      </c>
      <c r="Q19" s="92" t="s">
        <v>1</v>
      </c>
      <c r="R19" s="97">
        <f t="shared" si="16"/>
        <v>0.5962673268792158</v>
      </c>
      <c r="S19" s="91">
        <f t="shared" si="14"/>
        <v>805771.81485149707</v>
      </c>
      <c r="T19" s="82">
        <f t="shared" si="15"/>
        <v>728474.10366418306</v>
      </c>
      <c r="U19" s="23"/>
    </row>
    <row r="20" spans="5:21" x14ac:dyDescent="0.3">
      <c r="E20" s="79">
        <v>7</v>
      </c>
      <c r="F20" s="80">
        <f>K7</f>
        <v>1954000</v>
      </c>
      <c r="G20" s="81">
        <v>0.9</v>
      </c>
      <c r="H20" s="80">
        <f t="shared" si="6"/>
        <v>1758600</v>
      </c>
      <c r="I20" s="80">
        <f t="shared" si="7"/>
        <v>250000</v>
      </c>
      <c r="J20" s="80">
        <f t="shared" si="8"/>
        <v>1704000</v>
      </c>
      <c r="K20" s="80">
        <f t="shared" si="9"/>
        <v>374880</v>
      </c>
      <c r="L20" s="80">
        <f t="shared" si="10"/>
        <v>1579120</v>
      </c>
      <c r="M20" s="80">
        <f t="shared" si="11"/>
        <v>1508600</v>
      </c>
      <c r="N20" s="80">
        <f t="shared" si="12"/>
        <v>331892</v>
      </c>
      <c r="O20" s="101">
        <f t="shared" si="13"/>
        <v>1426708</v>
      </c>
      <c r="P20" s="96" t="s">
        <v>47</v>
      </c>
      <c r="Q20" s="92" t="s">
        <v>1</v>
      </c>
      <c r="R20" s="97">
        <f t="shared" si="16"/>
        <v>0.54703424484331731</v>
      </c>
      <c r="S20" s="91">
        <f t="shared" si="14"/>
        <v>863832.71671697928</v>
      </c>
      <c r="T20" s="82">
        <f t="shared" si="15"/>
        <v>780458.13339191955</v>
      </c>
      <c r="U20" s="23"/>
    </row>
    <row r="21" spans="5:21" x14ac:dyDescent="0.3">
      <c r="E21" s="79">
        <v>8</v>
      </c>
      <c r="F21" s="80">
        <f>L7</f>
        <v>1954000</v>
      </c>
      <c r="G21" s="81">
        <v>0.9</v>
      </c>
      <c r="H21" s="80">
        <f t="shared" si="6"/>
        <v>1758600</v>
      </c>
      <c r="I21" s="80">
        <f t="shared" si="7"/>
        <v>250000</v>
      </c>
      <c r="J21" s="80">
        <f t="shared" si="8"/>
        <v>1704000</v>
      </c>
      <c r="K21" s="80">
        <f t="shared" si="9"/>
        <v>374880</v>
      </c>
      <c r="L21" s="80">
        <f t="shared" si="10"/>
        <v>1579120</v>
      </c>
      <c r="M21" s="80">
        <f t="shared" si="11"/>
        <v>1508600</v>
      </c>
      <c r="N21" s="80">
        <f t="shared" si="12"/>
        <v>331892</v>
      </c>
      <c r="O21" s="101">
        <f t="shared" si="13"/>
        <v>1426708</v>
      </c>
      <c r="P21" s="96" t="s">
        <v>48</v>
      </c>
      <c r="Q21" s="92" t="s">
        <v>1</v>
      </c>
      <c r="R21" s="97">
        <f t="shared" si="16"/>
        <v>0.50186627967276809</v>
      </c>
      <c r="S21" s="91">
        <f t="shared" si="14"/>
        <v>792507.07955686154</v>
      </c>
      <c r="T21" s="82">
        <f t="shared" si="15"/>
        <v>716016.63613937562</v>
      </c>
      <c r="U21" s="20"/>
    </row>
    <row r="22" spans="5:21" x14ac:dyDescent="0.3">
      <c r="E22" s="79">
        <v>9</v>
      </c>
      <c r="F22" s="80">
        <f>M7</f>
        <v>1545200</v>
      </c>
      <c r="G22" s="81">
        <v>0.9</v>
      </c>
      <c r="H22" s="80">
        <f t="shared" si="6"/>
        <v>1390680</v>
      </c>
      <c r="I22" s="80">
        <f t="shared" si="7"/>
        <v>250000</v>
      </c>
      <c r="J22" s="80">
        <f t="shared" si="8"/>
        <v>1295200</v>
      </c>
      <c r="K22" s="80">
        <f t="shared" si="9"/>
        <v>284944</v>
      </c>
      <c r="L22" s="80">
        <f t="shared" si="10"/>
        <v>1260256</v>
      </c>
      <c r="M22" s="80">
        <f t="shared" si="11"/>
        <v>1140680</v>
      </c>
      <c r="N22" s="80">
        <f t="shared" si="12"/>
        <v>250949.6</v>
      </c>
      <c r="O22" s="101">
        <f t="shared" si="13"/>
        <v>1139730.3999999999</v>
      </c>
      <c r="P22" s="96" t="s">
        <v>49</v>
      </c>
      <c r="Q22" s="92" t="s">
        <v>1</v>
      </c>
      <c r="R22" s="97">
        <f>1/((1+$D$14)^E22)</f>
        <v>0.46042777951630098</v>
      </c>
      <c r="S22" s="91">
        <f t="shared" si="14"/>
        <v>580256.87170209538</v>
      </c>
      <c r="T22" s="82">
        <f t="shared" si="15"/>
        <v>524763.53731922549</v>
      </c>
      <c r="U22" s="21"/>
    </row>
    <row r="23" spans="5:21" x14ac:dyDescent="0.3">
      <c r="E23" s="79">
        <v>10</v>
      </c>
      <c r="F23" s="80">
        <f>N7</f>
        <v>1428400</v>
      </c>
      <c r="G23" s="81">
        <v>0.9</v>
      </c>
      <c r="H23" s="80">
        <f t="shared" si="6"/>
        <v>1285560</v>
      </c>
      <c r="I23" s="80">
        <f t="shared" si="7"/>
        <v>250000</v>
      </c>
      <c r="J23" s="80">
        <f t="shared" si="8"/>
        <v>1178400</v>
      </c>
      <c r="K23" s="80">
        <f t="shared" si="9"/>
        <v>259248</v>
      </c>
      <c r="L23" s="80">
        <f t="shared" si="10"/>
        <v>1169152</v>
      </c>
      <c r="M23" s="80">
        <f t="shared" si="11"/>
        <v>1035560</v>
      </c>
      <c r="N23" s="80">
        <f t="shared" si="12"/>
        <v>227823.2</v>
      </c>
      <c r="O23" s="101">
        <f t="shared" si="13"/>
        <v>1057736.8</v>
      </c>
      <c r="P23" s="98" t="s">
        <v>50</v>
      </c>
      <c r="Q23" s="99" t="s">
        <v>1</v>
      </c>
      <c r="R23" s="100">
        <f t="shared" si="16"/>
        <v>0.42241080689568894</v>
      </c>
      <c r="S23" s="91">
        <f t="shared" si="14"/>
        <v>493862.43970370851</v>
      </c>
      <c r="T23" s="82">
        <f t="shared" si="15"/>
        <v>446799.45517126395</v>
      </c>
    </row>
    <row r="24" spans="5:21" ht="22.8" customHeight="1" x14ac:dyDescent="0.3">
      <c r="R24" s="49" t="s">
        <v>2</v>
      </c>
      <c r="S24" s="40">
        <f>SUM(S14:S23)</f>
        <v>5572584.0077452837</v>
      </c>
      <c r="T24" s="50">
        <f>SUM(T14:T23)</f>
        <v>5050622.7243271293</v>
      </c>
    </row>
    <row r="25" spans="5:21" ht="22.8" customHeight="1" x14ac:dyDescent="0.3">
      <c r="L25" s="106"/>
      <c r="M25" s="105" t="s">
        <v>103</v>
      </c>
      <c r="N25" s="105">
        <v>0.255</v>
      </c>
      <c r="O25" s="1"/>
      <c r="R25" s="44" t="s">
        <v>52</v>
      </c>
      <c r="S25" s="103">
        <f>B11</f>
        <v>2500000</v>
      </c>
      <c r="T25" s="102">
        <f>B11</f>
        <v>2500000</v>
      </c>
    </row>
    <row r="26" spans="5:21" ht="22.8" customHeight="1" thickBot="1" x14ac:dyDescent="0.35">
      <c r="L26" s="107"/>
      <c r="M26" s="107"/>
      <c r="N26" s="108"/>
      <c r="O26" s="1"/>
      <c r="R26" s="45" t="s">
        <v>53</v>
      </c>
      <c r="S26" s="42">
        <f>S24-S25</f>
        <v>3072584.0077452837</v>
      </c>
      <c r="T26" s="43">
        <f>T24-T25</f>
        <v>2550622.7243271293</v>
      </c>
    </row>
  </sheetData>
  <mergeCells count="7">
    <mergeCell ref="A1:B1"/>
    <mergeCell ref="E1:F1"/>
    <mergeCell ref="M1:N1"/>
    <mergeCell ref="A13:B13"/>
    <mergeCell ref="P13:R13"/>
    <mergeCell ref="G1:I1"/>
    <mergeCell ref="J1:L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F18B2D-1AE3-486C-9EAF-E2C96BD3B622}">
  <dimension ref="A1:N26"/>
  <sheetViews>
    <sheetView zoomScale="80" zoomScaleNormal="80" workbookViewId="0">
      <selection activeCell="H27" sqref="H27"/>
    </sheetView>
  </sheetViews>
  <sheetFormatPr defaultRowHeight="14.4" x14ac:dyDescent="0.3"/>
  <cols>
    <col min="1" max="1" width="36.33203125" bestFit="1" customWidth="1"/>
    <col min="2" max="2" width="9.109375" bestFit="1" customWidth="1"/>
    <col min="3" max="3" width="4.33203125" customWidth="1"/>
    <col min="4" max="4" width="23.33203125" style="2" bestFit="1" customWidth="1"/>
    <col min="5" max="10" width="12.5546875" customWidth="1"/>
    <col min="11" max="11" width="12.44140625" bestFit="1" customWidth="1"/>
    <col min="12" max="14" width="12.5546875" customWidth="1"/>
  </cols>
  <sheetData>
    <row r="1" spans="1:14" x14ac:dyDescent="0.3">
      <c r="A1" s="139" t="s">
        <v>40</v>
      </c>
      <c r="B1" s="139"/>
      <c r="D1" s="1"/>
      <c r="E1" s="140" t="s">
        <v>22</v>
      </c>
      <c r="F1" s="140"/>
      <c r="G1" s="141" t="s">
        <v>33</v>
      </c>
      <c r="H1" s="141"/>
      <c r="I1" s="141"/>
      <c r="J1" s="140" t="s">
        <v>34</v>
      </c>
      <c r="K1" s="140"/>
      <c r="L1" s="140"/>
      <c r="M1" s="141" t="s">
        <v>35</v>
      </c>
      <c r="N1" s="141"/>
    </row>
    <row r="2" spans="1:14" x14ac:dyDescent="0.3">
      <c r="A2" s="5" t="s">
        <v>13</v>
      </c>
      <c r="B2" s="8">
        <v>500000</v>
      </c>
      <c r="D2" s="7"/>
      <c r="E2" s="3" t="s">
        <v>23</v>
      </c>
      <c r="F2" s="3" t="s">
        <v>24</v>
      </c>
      <c r="G2" s="4" t="s">
        <v>25</v>
      </c>
      <c r="H2" s="4" t="s">
        <v>26</v>
      </c>
      <c r="I2" s="4" t="s">
        <v>27</v>
      </c>
      <c r="J2" s="3" t="s">
        <v>28</v>
      </c>
      <c r="K2" s="3" t="s">
        <v>29</v>
      </c>
      <c r="L2" s="3" t="s">
        <v>30</v>
      </c>
      <c r="M2" s="4" t="s">
        <v>31</v>
      </c>
      <c r="N2" s="4" t="s">
        <v>32</v>
      </c>
    </row>
    <row r="3" spans="1:14" x14ac:dyDescent="0.3">
      <c r="A3" s="5" t="s">
        <v>14</v>
      </c>
      <c r="B3" s="8">
        <v>1000000</v>
      </c>
      <c r="D3" s="14" t="s">
        <v>36</v>
      </c>
      <c r="E3" s="10">
        <v>350</v>
      </c>
      <c r="F3" s="10">
        <v>350</v>
      </c>
      <c r="G3" s="10">
        <v>350</v>
      </c>
      <c r="H3" s="10">
        <v>370</v>
      </c>
      <c r="I3" s="10">
        <v>370</v>
      </c>
      <c r="J3" s="10">
        <v>400</v>
      </c>
      <c r="K3" s="10">
        <v>450</v>
      </c>
      <c r="L3" s="10">
        <v>450</v>
      </c>
      <c r="M3" s="10">
        <v>420</v>
      </c>
      <c r="N3" s="10">
        <v>420</v>
      </c>
    </row>
    <row r="4" spans="1:14" x14ac:dyDescent="0.3">
      <c r="A4" s="5" t="s">
        <v>15</v>
      </c>
      <c r="B4" s="8">
        <v>200000</v>
      </c>
      <c r="D4" s="14" t="s">
        <v>37</v>
      </c>
      <c r="E4" s="11">
        <v>0.2</v>
      </c>
      <c r="F4" s="11">
        <v>0.3</v>
      </c>
      <c r="G4" s="11">
        <v>0.4</v>
      </c>
      <c r="H4" s="11">
        <v>0.4</v>
      </c>
      <c r="I4" s="11">
        <v>0.6</v>
      </c>
      <c r="J4" s="11">
        <v>0.8</v>
      </c>
      <c r="K4" s="11">
        <v>0.8</v>
      </c>
      <c r="L4" s="11">
        <v>0.8</v>
      </c>
      <c r="M4" s="11">
        <v>0.7</v>
      </c>
      <c r="N4" s="11">
        <v>0.65</v>
      </c>
    </row>
    <row r="5" spans="1:14" x14ac:dyDescent="0.3">
      <c r="A5" s="5" t="s">
        <v>20</v>
      </c>
      <c r="B5" s="8">
        <v>250000</v>
      </c>
      <c r="D5" s="14" t="s">
        <v>38</v>
      </c>
      <c r="E5" s="12">
        <f>E3*E4*E8*E9</f>
        <v>511000</v>
      </c>
      <c r="F5" s="12">
        <f t="shared" ref="F5:N5" si="0">F3*F4*F8*F9</f>
        <v>766500</v>
      </c>
      <c r="G5" s="12">
        <f t="shared" si="0"/>
        <v>1022000</v>
      </c>
      <c r="H5" s="12">
        <f t="shared" si="0"/>
        <v>1080400</v>
      </c>
      <c r="I5" s="12">
        <f t="shared" si="0"/>
        <v>1620600</v>
      </c>
      <c r="J5" s="12">
        <f t="shared" si="0"/>
        <v>2336000</v>
      </c>
      <c r="K5" s="12">
        <f t="shared" si="0"/>
        <v>2628000</v>
      </c>
      <c r="L5" s="12">
        <f t="shared" si="0"/>
        <v>2628000</v>
      </c>
      <c r="M5" s="12">
        <f t="shared" si="0"/>
        <v>2146200</v>
      </c>
      <c r="N5" s="12">
        <f t="shared" si="0"/>
        <v>1992900</v>
      </c>
    </row>
    <row r="6" spans="1:14" x14ac:dyDescent="0.3">
      <c r="A6" s="5" t="s">
        <v>16</v>
      </c>
      <c r="B6" s="8">
        <v>150000</v>
      </c>
      <c r="D6" s="14" t="s">
        <v>42</v>
      </c>
      <c r="E6" s="12">
        <f>$B$14+$B$15*E8*E4*E9</f>
        <v>236000</v>
      </c>
      <c r="F6" s="12">
        <f>$B$14+$B$15*F8*F4*F9</f>
        <v>309000</v>
      </c>
      <c r="G6" s="12">
        <f t="shared" ref="G6:N6" si="1">$B$14+$B$15*G8*G4*G9</f>
        <v>382000</v>
      </c>
      <c r="H6" s="12">
        <f t="shared" si="1"/>
        <v>382000</v>
      </c>
      <c r="I6" s="12">
        <f t="shared" si="1"/>
        <v>528000</v>
      </c>
      <c r="J6" s="12">
        <f t="shared" si="1"/>
        <v>674000</v>
      </c>
      <c r="K6" s="12">
        <f t="shared" si="1"/>
        <v>674000</v>
      </c>
      <c r="L6" s="12">
        <f t="shared" si="1"/>
        <v>674000</v>
      </c>
      <c r="M6" s="12">
        <f t="shared" si="1"/>
        <v>601000</v>
      </c>
      <c r="N6" s="12">
        <f t="shared" si="1"/>
        <v>564500</v>
      </c>
    </row>
    <row r="7" spans="1:14" x14ac:dyDescent="0.3">
      <c r="A7" s="5" t="s">
        <v>17</v>
      </c>
      <c r="B7" s="8">
        <v>50000</v>
      </c>
      <c r="D7" s="14" t="s">
        <v>39</v>
      </c>
      <c r="E7" s="13">
        <f>E5-E6</f>
        <v>275000</v>
      </c>
      <c r="F7" s="13">
        <f t="shared" ref="F7:N7" si="2">F5-F6</f>
        <v>457500</v>
      </c>
      <c r="G7" s="13">
        <f t="shared" si="2"/>
        <v>640000</v>
      </c>
      <c r="H7" s="13">
        <f t="shared" si="2"/>
        <v>698400</v>
      </c>
      <c r="I7" s="13">
        <f t="shared" si="2"/>
        <v>1092600</v>
      </c>
      <c r="J7" s="13">
        <f t="shared" si="2"/>
        <v>1662000</v>
      </c>
      <c r="K7" s="13">
        <f t="shared" si="2"/>
        <v>1954000</v>
      </c>
      <c r="L7" s="13">
        <f t="shared" si="2"/>
        <v>1954000</v>
      </c>
      <c r="M7" s="13">
        <f t="shared" si="2"/>
        <v>1545200</v>
      </c>
      <c r="N7" s="13">
        <f t="shared" si="2"/>
        <v>1428400</v>
      </c>
    </row>
    <row r="8" spans="1:14" x14ac:dyDescent="0.3">
      <c r="A8" s="5" t="s">
        <v>18</v>
      </c>
      <c r="B8" s="8">
        <v>50000</v>
      </c>
      <c r="D8" s="14" t="s">
        <v>116</v>
      </c>
      <c r="E8" s="10">
        <v>20</v>
      </c>
      <c r="F8" s="10">
        <v>20</v>
      </c>
      <c r="G8" s="10">
        <v>20</v>
      </c>
      <c r="H8" s="10">
        <v>20</v>
      </c>
      <c r="I8" s="10">
        <v>20</v>
      </c>
      <c r="J8" s="10">
        <v>20</v>
      </c>
      <c r="K8" s="10">
        <v>20</v>
      </c>
      <c r="L8" s="10">
        <v>20</v>
      </c>
      <c r="M8" s="10">
        <v>20</v>
      </c>
      <c r="N8" s="10">
        <v>20</v>
      </c>
    </row>
    <row r="9" spans="1:14" x14ac:dyDescent="0.3">
      <c r="A9" s="5" t="s">
        <v>21</v>
      </c>
      <c r="B9" s="8">
        <v>100000</v>
      </c>
      <c r="D9" s="14" t="s">
        <v>41</v>
      </c>
      <c r="E9" s="10">
        <v>365</v>
      </c>
      <c r="F9" s="10">
        <v>365</v>
      </c>
      <c r="G9" s="10">
        <v>365</v>
      </c>
      <c r="H9" s="10">
        <v>365</v>
      </c>
      <c r="I9" s="10">
        <v>365</v>
      </c>
      <c r="J9" s="10">
        <v>365</v>
      </c>
      <c r="K9" s="10">
        <v>365</v>
      </c>
      <c r="L9" s="10">
        <v>365</v>
      </c>
      <c r="M9" s="10">
        <v>365</v>
      </c>
      <c r="N9" s="10">
        <v>365</v>
      </c>
    </row>
    <row r="10" spans="1:14" x14ac:dyDescent="0.3">
      <c r="A10" s="5" t="s">
        <v>19</v>
      </c>
      <c r="B10" s="8">
        <v>200000</v>
      </c>
    </row>
    <row r="11" spans="1:14" x14ac:dyDescent="0.3">
      <c r="A11" s="9" t="s">
        <v>2</v>
      </c>
      <c r="B11" s="8">
        <f>SUM(B2:B10)</f>
        <v>2500000</v>
      </c>
    </row>
    <row r="12" spans="1:14" ht="15" thickBot="1" x14ac:dyDescent="0.35"/>
    <row r="13" spans="1:14" ht="54" customHeight="1" thickBot="1" x14ac:dyDescent="0.35">
      <c r="A13" s="142" t="s">
        <v>43</v>
      </c>
      <c r="B13" s="143"/>
      <c r="D13" s="35" t="s">
        <v>51</v>
      </c>
      <c r="E13" s="24" t="s">
        <v>55</v>
      </c>
      <c r="F13" s="25" t="s">
        <v>54</v>
      </c>
      <c r="G13" s="25" t="s">
        <v>46</v>
      </c>
      <c r="H13" s="25" t="s">
        <v>3</v>
      </c>
      <c r="I13" s="145" t="s">
        <v>0</v>
      </c>
      <c r="J13" s="146"/>
      <c r="K13" s="147"/>
      <c r="L13" s="26" t="s">
        <v>11</v>
      </c>
      <c r="M13" s="27" t="s">
        <v>4</v>
      </c>
      <c r="N13" s="22"/>
    </row>
    <row r="14" spans="1:14" ht="15" thickBot="1" x14ac:dyDescent="0.35">
      <c r="A14" s="5" t="s">
        <v>44</v>
      </c>
      <c r="B14" s="8">
        <v>90000</v>
      </c>
      <c r="D14" s="34">
        <v>0.09</v>
      </c>
      <c r="E14" s="28">
        <v>1</v>
      </c>
      <c r="F14" s="46">
        <f>E7</f>
        <v>275000</v>
      </c>
      <c r="G14" s="47">
        <v>1</v>
      </c>
      <c r="H14" s="15">
        <f>F14*G14</f>
        <v>275000</v>
      </c>
      <c r="I14" s="16" t="s">
        <v>6</v>
      </c>
      <c r="J14" s="17" t="s">
        <v>1</v>
      </c>
      <c r="K14" s="18">
        <f>1/(1+$D$14)</f>
        <v>0.9174311926605504</v>
      </c>
      <c r="L14" s="19">
        <f>H14*K14</f>
        <v>252293.57798165135</v>
      </c>
      <c r="M14" s="36">
        <f>F14*K14</f>
        <v>252293.57798165135</v>
      </c>
      <c r="N14" s="23"/>
    </row>
    <row r="15" spans="1:14" x14ac:dyDescent="0.3">
      <c r="A15" s="5" t="s">
        <v>45</v>
      </c>
      <c r="B15" s="6">
        <v>100</v>
      </c>
      <c r="E15" s="28">
        <v>2</v>
      </c>
      <c r="F15" s="46">
        <f>F7</f>
        <v>457500</v>
      </c>
      <c r="G15" s="47">
        <v>1</v>
      </c>
      <c r="H15" s="15">
        <f t="shared" ref="H15:H23" si="3">F15*G15</f>
        <v>457500</v>
      </c>
      <c r="I15" s="16" t="s">
        <v>8</v>
      </c>
      <c r="J15" s="17" t="s">
        <v>1</v>
      </c>
      <c r="K15" s="18">
        <f>1/((1+$D$14)^E15)</f>
        <v>0.84167999326655996</v>
      </c>
      <c r="L15" s="19">
        <f t="shared" ref="L15:L17" si="4">H15*K15</f>
        <v>385068.5969194512</v>
      </c>
      <c r="M15" s="36">
        <f t="shared" ref="M15:M23" si="5">F15*K15</f>
        <v>385068.5969194512</v>
      </c>
      <c r="N15" s="23"/>
    </row>
    <row r="16" spans="1:14" x14ac:dyDescent="0.3">
      <c r="E16" s="28">
        <v>3</v>
      </c>
      <c r="F16" s="46">
        <f>G7</f>
        <v>640000</v>
      </c>
      <c r="G16" s="47">
        <v>1</v>
      </c>
      <c r="H16" s="15">
        <f t="shared" si="3"/>
        <v>640000</v>
      </c>
      <c r="I16" s="16" t="s">
        <v>7</v>
      </c>
      <c r="J16" s="17" t="s">
        <v>1</v>
      </c>
      <c r="K16" s="18">
        <f t="shared" ref="K16:K23" si="6">1/((1+$D$14)^E16)</f>
        <v>0.77218348006106419</v>
      </c>
      <c r="L16" s="19">
        <f>H16*K16</f>
        <v>494197.42723908107</v>
      </c>
      <c r="M16" s="36">
        <f t="shared" si="5"/>
        <v>494197.42723908107</v>
      </c>
      <c r="N16" s="23"/>
    </row>
    <row r="17" spans="5:14" x14ac:dyDescent="0.3">
      <c r="E17" s="28">
        <v>4</v>
      </c>
      <c r="F17" s="46">
        <f>H7</f>
        <v>698400</v>
      </c>
      <c r="G17" s="47">
        <v>1</v>
      </c>
      <c r="H17" s="15">
        <f t="shared" si="3"/>
        <v>698400</v>
      </c>
      <c r="I17" s="16" t="s">
        <v>9</v>
      </c>
      <c r="J17" s="17" t="s">
        <v>1</v>
      </c>
      <c r="K17" s="18">
        <f t="shared" si="6"/>
        <v>0.7084252110651964</v>
      </c>
      <c r="L17" s="19">
        <f t="shared" si="4"/>
        <v>494764.16740793316</v>
      </c>
      <c r="M17" s="36">
        <f t="shared" si="5"/>
        <v>494764.16740793316</v>
      </c>
      <c r="N17" s="23"/>
    </row>
    <row r="18" spans="5:14" x14ac:dyDescent="0.3">
      <c r="E18" s="28">
        <v>5</v>
      </c>
      <c r="F18" s="46">
        <f>I7</f>
        <v>1092600</v>
      </c>
      <c r="G18" s="47">
        <v>1</v>
      </c>
      <c r="H18" s="15">
        <f t="shared" si="3"/>
        <v>1092600</v>
      </c>
      <c r="I18" s="16" t="s">
        <v>10</v>
      </c>
      <c r="J18" s="17" t="s">
        <v>1</v>
      </c>
      <c r="K18" s="18">
        <f t="shared" si="6"/>
        <v>0.64993138629834524</v>
      </c>
      <c r="L18" s="19">
        <f>H18*K18</f>
        <v>710115.03266957204</v>
      </c>
      <c r="M18" s="36">
        <f t="shared" si="5"/>
        <v>710115.03266957204</v>
      </c>
      <c r="N18" s="23"/>
    </row>
    <row r="19" spans="5:14" x14ac:dyDescent="0.3">
      <c r="E19" s="28">
        <v>6</v>
      </c>
      <c r="F19" s="46">
        <f>J7</f>
        <v>1662000</v>
      </c>
      <c r="G19" s="47">
        <v>1</v>
      </c>
      <c r="H19" s="15">
        <f t="shared" si="3"/>
        <v>1662000</v>
      </c>
      <c r="I19" s="16" t="s">
        <v>12</v>
      </c>
      <c r="J19" s="17" t="s">
        <v>1</v>
      </c>
      <c r="K19" s="18">
        <f t="shared" si="6"/>
        <v>0.5962673268792158</v>
      </c>
      <c r="L19" s="19">
        <f t="shared" ref="L19:L23" si="7">H19*K19</f>
        <v>990996.2972732567</v>
      </c>
      <c r="M19" s="36">
        <f t="shared" si="5"/>
        <v>990996.2972732567</v>
      </c>
      <c r="N19" s="23"/>
    </row>
    <row r="20" spans="5:14" x14ac:dyDescent="0.3">
      <c r="E20" s="28">
        <v>7</v>
      </c>
      <c r="F20" s="46">
        <f>K7</f>
        <v>1954000</v>
      </c>
      <c r="G20" s="47">
        <v>1</v>
      </c>
      <c r="H20" s="15">
        <f t="shared" si="3"/>
        <v>1954000</v>
      </c>
      <c r="I20" s="16" t="s">
        <v>47</v>
      </c>
      <c r="J20" s="17" t="s">
        <v>1</v>
      </c>
      <c r="K20" s="18">
        <f t="shared" si="6"/>
        <v>0.54703424484331731</v>
      </c>
      <c r="L20" s="19">
        <f t="shared" si="7"/>
        <v>1068904.914423842</v>
      </c>
      <c r="M20" s="36">
        <f t="shared" si="5"/>
        <v>1068904.914423842</v>
      </c>
      <c r="N20" s="23"/>
    </row>
    <row r="21" spans="5:14" x14ac:dyDescent="0.3">
      <c r="E21" s="28">
        <v>8</v>
      </c>
      <c r="F21" s="46">
        <f>L7</f>
        <v>1954000</v>
      </c>
      <c r="G21" s="47">
        <v>1</v>
      </c>
      <c r="H21" s="15">
        <f t="shared" si="3"/>
        <v>1954000</v>
      </c>
      <c r="I21" s="16" t="s">
        <v>48</v>
      </c>
      <c r="J21" s="17" t="s">
        <v>1</v>
      </c>
      <c r="K21" s="18">
        <f t="shared" si="6"/>
        <v>0.50186627967276809</v>
      </c>
      <c r="L21" s="19">
        <f t="shared" si="7"/>
        <v>980646.71048058884</v>
      </c>
      <c r="M21" s="36">
        <f t="shared" si="5"/>
        <v>980646.71048058884</v>
      </c>
      <c r="N21" s="20"/>
    </row>
    <row r="22" spans="5:14" x14ac:dyDescent="0.3">
      <c r="E22" s="28">
        <v>9</v>
      </c>
      <c r="F22" s="46">
        <f>M7</f>
        <v>1545200</v>
      </c>
      <c r="G22" s="47">
        <v>1</v>
      </c>
      <c r="H22" s="15">
        <f t="shared" si="3"/>
        <v>1545200</v>
      </c>
      <c r="I22" s="16" t="s">
        <v>49</v>
      </c>
      <c r="J22" s="17" t="s">
        <v>1</v>
      </c>
      <c r="K22" s="18">
        <f t="shared" si="6"/>
        <v>0.46042777951630098</v>
      </c>
      <c r="L22" s="19">
        <f t="shared" si="7"/>
        <v>711453.00490858825</v>
      </c>
      <c r="M22" s="36">
        <f t="shared" si="5"/>
        <v>711453.00490858825</v>
      </c>
      <c r="N22" s="21"/>
    </row>
    <row r="23" spans="5:14" ht="15" thickBot="1" x14ac:dyDescent="0.35">
      <c r="E23" s="29">
        <v>10</v>
      </c>
      <c r="F23" s="48">
        <f>N7</f>
        <v>1428400</v>
      </c>
      <c r="G23" s="51">
        <v>1</v>
      </c>
      <c r="H23" s="30">
        <f t="shared" si="3"/>
        <v>1428400</v>
      </c>
      <c r="I23" s="31" t="s">
        <v>50</v>
      </c>
      <c r="J23" s="32" t="s">
        <v>1</v>
      </c>
      <c r="K23" s="33">
        <f t="shared" si="6"/>
        <v>0.42241080689568894</v>
      </c>
      <c r="L23" s="37">
        <f t="shared" si="7"/>
        <v>603371.59656980203</v>
      </c>
      <c r="M23" s="38">
        <f t="shared" si="5"/>
        <v>603371.59656980203</v>
      </c>
    </row>
    <row r="24" spans="5:14" ht="22.8" customHeight="1" x14ac:dyDescent="0.3">
      <c r="K24" s="49" t="s">
        <v>2</v>
      </c>
      <c r="L24" s="40">
        <f>SUM(L14:L23)</f>
        <v>6691811.325873767</v>
      </c>
      <c r="M24" s="50">
        <f>SUM(M14:M23)</f>
        <v>6691811.325873767</v>
      </c>
    </row>
    <row r="25" spans="5:14" ht="22.8" customHeight="1" x14ac:dyDescent="0.3">
      <c r="K25" s="44" t="s">
        <v>52</v>
      </c>
      <c r="L25" s="39">
        <f>B11</f>
        <v>2500000</v>
      </c>
      <c r="M25" s="41">
        <f>B11</f>
        <v>2500000</v>
      </c>
    </row>
    <row r="26" spans="5:14" ht="22.8" customHeight="1" thickBot="1" x14ac:dyDescent="0.35">
      <c r="K26" s="45" t="s">
        <v>53</v>
      </c>
      <c r="L26" s="42">
        <f>L24-L25</f>
        <v>4191811.325873767</v>
      </c>
      <c r="M26" s="43">
        <f>M24-M25</f>
        <v>4191811.325873767</v>
      </c>
    </row>
  </sheetData>
  <mergeCells count="7">
    <mergeCell ref="M1:N1"/>
    <mergeCell ref="A1:B1"/>
    <mergeCell ref="A13:B13"/>
    <mergeCell ref="I13:K13"/>
    <mergeCell ref="E1:F1"/>
    <mergeCell ref="G1:I1"/>
    <mergeCell ref="J1:L1"/>
  </mergeCells>
  <phoneticPr fontId="4" type="noConversion"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FFBC2F-87D0-4F72-8853-668A598A1B79}">
  <dimension ref="A1:N26"/>
  <sheetViews>
    <sheetView zoomScale="80" zoomScaleNormal="80" workbookViewId="0">
      <selection activeCell="D8" sqref="D8"/>
    </sheetView>
  </sheetViews>
  <sheetFormatPr defaultRowHeight="14.4" x14ac:dyDescent="0.3"/>
  <cols>
    <col min="1" max="1" width="36.33203125" bestFit="1" customWidth="1"/>
    <col min="2" max="2" width="9.109375" bestFit="1" customWidth="1"/>
    <col min="3" max="3" width="4.33203125" customWidth="1"/>
    <col min="4" max="4" width="23.33203125" style="2" bestFit="1" customWidth="1"/>
    <col min="5" max="10" width="12.5546875" customWidth="1"/>
    <col min="11" max="11" width="12.44140625" bestFit="1" customWidth="1"/>
    <col min="12" max="14" width="12.5546875" customWidth="1"/>
  </cols>
  <sheetData>
    <row r="1" spans="1:14" x14ac:dyDescent="0.3">
      <c r="A1" s="139" t="s">
        <v>40</v>
      </c>
      <c r="B1" s="139"/>
      <c r="D1" s="1"/>
      <c r="E1" s="140" t="s">
        <v>22</v>
      </c>
      <c r="F1" s="140"/>
      <c r="G1" s="141" t="s">
        <v>33</v>
      </c>
      <c r="H1" s="141"/>
      <c r="I1" s="141"/>
      <c r="J1" s="140" t="s">
        <v>34</v>
      </c>
      <c r="K1" s="140"/>
      <c r="L1" s="140"/>
      <c r="M1" s="141" t="s">
        <v>35</v>
      </c>
      <c r="N1" s="141"/>
    </row>
    <row r="2" spans="1:14" x14ac:dyDescent="0.3">
      <c r="A2" s="5" t="s">
        <v>105</v>
      </c>
      <c r="B2" s="8">
        <v>0</v>
      </c>
      <c r="D2" s="7"/>
      <c r="E2" s="3" t="s">
        <v>23</v>
      </c>
      <c r="F2" s="3" t="s">
        <v>24</v>
      </c>
      <c r="G2" s="4" t="s">
        <v>25</v>
      </c>
      <c r="H2" s="4" t="s">
        <v>26</v>
      </c>
      <c r="I2" s="4" t="s">
        <v>27</v>
      </c>
      <c r="J2" s="3" t="s">
        <v>28</v>
      </c>
      <c r="K2" s="3" t="s">
        <v>29</v>
      </c>
      <c r="L2" s="3" t="s">
        <v>30</v>
      </c>
      <c r="M2" s="4" t="s">
        <v>31</v>
      </c>
      <c r="N2" s="4" t="s">
        <v>32</v>
      </c>
    </row>
    <row r="3" spans="1:14" x14ac:dyDescent="0.3">
      <c r="A3" s="5" t="s">
        <v>106</v>
      </c>
      <c r="B3" s="8">
        <v>0</v>
      </c>
      <c r="D3" s="14" t="s">
        <v>36</v>
      </c>
      <c r="E3" s="10">
        <v>0</v>
      </c>
      <c r="F3" s="10">
        <v>0</v>
      </c>
      <c r="G3" s="10">
        <v>0</v>
      </c>
      <c r="H3" s="10">
        <v>0</v>
      </c>
      <c r="I3" s="10">
        <v>0</v>
      </c>
      <c r="J3" s="10">
        <v>0</v>
      </c>
      <c r="K3" s="10">
        <v>0</v>
      </c>
      <c r="L3" s="10">
        <v>0</v>
      </c>
      <c r="M3" s="10">
        <v>0</v>
      </c>
      <c r="N3" s="10">
        <v>0</v>
      </c>
    </row>
    <row r="4" spans="1:14" x14ac:dyDescent="0.3">
      <c r="A4" s="5" t="s">
        <v>107</v>
      </c>
      <c r="B4" s="8">
        <v>0</v>
      </c>
      <c r="D4" s="14" t="s">
        <v>37</v>
      </c>
      <c r="E4" s="11">
        <v>0</v>
      </c>
      <c r="F4" s="11">
        <v>0</v>
      </c>
      <c r="G4" s="11">
        <v>0</v>
      </c>
      <c r="H4" s="11">
        <v>0</v>
      </c>
      <c r="I4" s="11">
        <v>0</v>
      </c>
      <c r="J4" s="11">
        <v>0</v>
      </c>
      <c r="K4" s="11">
        <v>0</v>
      </c>
      <c r="L4" s="11">
        <v>0</v>
      </c>
      <c r="M4" s="11">
        <v>0</v>
      </c>
      <c r="N4" s="11">
        <v>0</v>
      </c>
    </row>
    <row r="5" spans="1:14" x14ac:dyDescent="0.3">
      <c r="A5" s="5" t="s">
        <v>108</v>
      </c>
      <c r="B5" s="8">
        <v>0</v>
      </c>
      <c r="D5" s="14" t="s">
        <v>38</v>
      </c>
      <c r="E5" s="12">
        <f>E3*E4*E8*E9</f>
        <v>0</v>
      </c>
      <c r="F5" s="12">
        <f t="shared" ref="F5:N5" si="0">F3*F4*F8*F9</f>
        <v>0</v>
      </c>
      <c r="G5" s="12">
        <f t="shared" si="0"/>
        <v>0</v>
      </c>
      <c r="H5" s="12">
        <f t="shared" si="0"/>
        <v>0</v>
      </c>
      <c r="I5" s="12">
        <f t="shared" si="0"/>
        <v>0</v>
      </c>
      <c r="J5" s="12">
        <f t="shared" si="0"/>
        <v>0</v>
      </c>
      <c r="K5" s="12">
        <f t="shared" si="0"/>
        <v>0</v>
      </c>
      <c r="L5" s="12">
        <f t="shared" si="0"/>
        <v>0</v>
      </c>
      <c r="M5" s="12">
        <f t="shared" si="0"/>
        <v>0</v>
      </c>
      <c r="N5" s="12">
        <f t="shared" si="0"/>
        <v>0</v>
      </c>
    </row>
    <row r="6" spans="1:14" x14ac:dyDescent="0.3">
      <c r="A6" s="5" t="s">
        <v>109</v>
      </c>
      <c r="B6" s="8">
        <v>0</v>
      </c>
      <c r="D6" s="14" t="s">
        <v>42</v>
      </c>
      <c r="E6" s="12">
        <f>$B$14+$B$15*E8*E4*E9</f>
        <v>0</v>
      </c>
      <c r="F6" s="12">
        <f>$B$14+$B$15*F8*F4*F9</f>
        <v>0</v>
      </c>
      <c r="G6" s="12">
        <f t="shared" ref="G6:N6" si="1">$B$14+$B$15*G8*G4*G9</f>
        <v>0</v>
      </c>
      <c r="H6" s="12">
        <f t="shared" si="1"/>
        <v>0</v>
      </c>
      <c r="I6" s="12">
        <f t="shared" si="1"/>
        <v>0</v>
      </c>
      <c r="J6" s="12">
        <f t="shared" si="1"/>
        <v>0</v>
      </c>
      <c r="K6" s="12">
        <f t="shared" si="1"/>
        <v>0</v>
      </c>
      <c r="L6" s="12">
        <f t="shared" si="1"/>
        <v>0</v>
      </c>
      <c r="M6" s="12">
        <f t="shared" si="1"/>
        <v>0</v>
      </c>
      <c r="N6" s="12">
        <f t="shared" si="1"/>
        <v>0</v>
      </c>
    </row>
    <row r="7" spans="1:14" x14ac:dyDescent="0.3">
      <c r="A7" s="5" t="s">
        <v>110</v>
      </c>
      <c r="B7" s="8">
        <v>0</v>
      </c>
      <c r="D7" s="14" t="s">
        <v>39</v>
      </c>
      <c r="E7" s="13">
        <f>E5-E6</f>
        <v>0</v>
      </c>
      <c r="F7" s="13">
        <f t="shared" ref="F7:N7" si="2">F5-F6</f>
        <v>0</v>
      </c>
      <c r="G7" s="13">
        <f t="shared" si="2"/>
        <v>0</v>
      </c>
      <c r="H7" s="13">
        <f t="shared" si="2"/>
        <v>0</v>
      </c>
      <c r="I7" s="13">
        <f t="shared" si="2"/>
        <v>0</v>
      </c>
      <c r="J7" s="13">
        <f t="shared" si="2"/>
        <v>0</v>
      </c>
      <c r="K7" s="13">
        <f t="shared" si="2"/>
        <v>0</v>
      </c>
      <c r="L7" s="13">
        <f t="shared" si="2"/>
        <v>0</v>
      </c>
      <c r="M7" s="13">
        <f t="shared" si="2"/>
        <v>0</v>
      </c>
      <c r="N7" s="13">
        <f t="shared" si="2"/>
        <v>0</v>
      </c>
    </row>
    <row r="8" spans="1:14" x14ac:dyDescent="0.3">
      <c r="A8" s="5" t="s">
        <v>111</v>
      </c>
      <c r="B8" s="8">
        <v>0</v>
      </c>
      <c r="D8" s="14" t="s">
        <v>116</v>
      </c>
      <c r="E8" s="10">
        <v>0</v>
      </c>
      <c r="F8" s="10">
        <v>0</v>
      </c>
      <c r="G8" s="10">
        <v>0</v>
      </c>
      <c r="H8" s="10">
        <v>0</v>
      </c>
      <c r="I8" s="10">
        <v>0</v>
      </c>
      <c r="J8" s="10">
        <v>0</v>
      </c>
      <c r="K8" s="10">
        <v>0</v>
      </c>
      <c r="L8" s="10">
        <v>0</v>
      </c>
      <c r="M8" s="10">
        <v>0</v>
      </c>
      <c r="N8" s="10">
        <v>0</v>
      </c>
    </row>
    <row r="9" spans="1:14" x14ac:dyDescent="0.3">
      <c r="A9" s="5" t="s">
        <v>112</v>
      </c>
      <c r="B9" s="8">
        <v>0</v>
      </c>
      <c r="D9" s="14" t="s">
        <v>41</v>
      </c>
      <c r="E9" s="10">
        <v>365</v>
      </c>
      <c r="F9" s="10">
        <v>365</v>
      </c>
      <c r="G9" s="10">
        <v>365</v>
      </c>
      <c r="H9" s="10">
        <v>365</v>
      </c>
      <c r="I9" s="10">
        <v>365</v>
      </c>
      <c r="J9" s="10">
        <v>365</v>
      </c>
      <c r="K9" s="10">
        <v>365</v>
      </c>
      <c r="L9" s="10">
        <v>365</v>
      </c>
      <c r="M9" s="10">
        <v>365</v>
      </c>
      <c r="N9" s="10">
        <v>365</v>
      </c>
    </row>
    <row r="10" spans="1:14" x14ac:dyDescent="0.3">
      <c r="A10" s="5" t="s">
        <v>113</v>
      </c>
      <c r="B10" s="8">
        <v>0</v>
      </c>
    </row>
    <row r="11" spans="1:14" x14ac:dyDescent="0.3">
      <c r="A11" s="9" t="s">
        <v>2</v>
      </c>
      <c r="B11" s="8">
        <f>SUM(B2:B10)</f>
        <v>0</v>
      </c>
    </row>
    <row r="12" spans="1:14" ht="15" thickBot="1" x14ac:dyDescent="0.35"/>
    <row r="13" spans="1:14" ht="54" customHeight="1" thickBot="1" x14ac:dyDescent="0.35">
      <c r="A13" s="142" t="s">
        <v>43</v>
      </c>
      <c r="B13" s="143"/>
      <c r="D13" s="35" t="s">
        <v>51</v>
      </c>
      <c r="E13" s="24" t="s">
        <v>55</v>
      </c>
      <c r="F13" s="25" t="s">
        <v>54</v>
      </c>
      <c r="G13" s="25" t="s">
        <v>46</v>
      </c>
      <c r="H13" s="25" t="s">
        <v>3</v>
      </c>
      <c r="I13" s="145" t="s">
        <v>0</v>
      </c>
      <c r="J13" s="146"/>
      <c r="K13" s="147"/>
      <c r="L13" s="26" t="s">
        <v>11</v>
      </c>
      <c r="M13" s="27" t="s">
        <v>4</v>
      </c>
      <c r="N13" s="22"/>
    </row>
    <row r="14" spans="1:14" ht="15" thickBot="1" x14ac:dyDescent="0.35">
      <c r="A14" s="5" t="s">
        <v>44</v>
      </c>
      <c r="B14" s="8">
        <v>0</v>
      </c>
      <c r="D14" s="34">
        <v>0</v>
      </c>
      <c r="E14" s="28">
        <v>1</v>
      </c>
      <c r="F14" s="46">
        <f>E7</f>
        <v>0</v>
      </c>
      <c r="G14" s="47">
        <v>1</v>
      </c>
      <c r="H14" s="15">
        <f>F14*G14</f>
        <v>0</v>
      </c>
      <c r="I14" s="16" t="s">
        <v>6</v>
      </c>
      <c r="J14" s="17" t="s">
        <v>1</v>
      </c>
      <c r="K14" s="18">
        <f>1/(1+$D$14)</f>
        <v>1</v>
      </c>
      <c r="L14" s="19">
        <f>H14*K14</f>
        <v>0</v>
      </c>
      <c r="M14" s="36">
        <f>F14*K14</f>
        <v>0</v>
      </c>
      <c r="N14" s="23"/>
    </row>
    <row r="15" spans="1:14" x14ac:dyDescent="0.3">
      <c r="A15" s="5" t="s">
        <v>45</v>
      </c>
      <c r="B15" s="6">
        <v>0</v>
      </c>
      <c r="E15" s="28">
        <v>2</v>
      </c>
      <c r="F15" s="46">
        <f>F7</f>
        <v>0</v>
      </c>
      <c r="G15" s="47">
        <v>1</v>
      </c>
      <c r="H15" s="15">
        <f t="shared" ref="H15:H23" si="3">F15*G15</f>
        <v>0</v>
      </c>
      <c r="I15" s="16" t="s">
        <v>8</v>
      </c>
      <c r="J15" s="17" t="s">
        <v>1</v>
      </c>
      <c r="K15" s="18">
        <f>1/((1+$D$14)^E15)</f>
        <v>1</v>
      </c>
      <c r="L15" s="19">
        <f t="shared" ref="L15:L17" si="4">H15*K15</f>
        <v>0</v>
      </c>
      <c r="M15" s="36">
        <f t="shared" ref="M15:M23" si="5">F15*K15</f>
        <v>0</v>
      </c>
      <c r="N15" s="23"/>
    </row>
    <row r="16" spans="1:14" x14ac:dyDescent="0.3">
      <c r="E16" s="28">
        <v>3</v>
      </c>
      <c r="F16" s="46">
        <f>G7</f>
        <v>0</v>
      </c>
      <c r="G16" s="47">
        <v>1</v>
      </c>
      <c r="H16" s="15">
        <f>F16*G16</f>
        <v>0</v>
      </c>
      <c r="I16" s="16" t="s">
        <v>7</v>
      </c>
      <c r="J16" s="17" t="s">
        <v>1</v>
      </c>
      <c r="K16" s="18">
        <f t="shared" ref="K16:K23" si="6">1/((1+$D$14)^E16)</f>
        <v>1</v>
      </c>
      <c r="L16" s="19">
        <f>H16*K16</f>
        <v>0</v>
      </c>
      <c r="M16" s="36">
        <f t="shared" si="5"/>
        <v>0</v>
      </c>
      <c r="N16" s="23"/>
    </row>
    <row r="17" spans="5:14" x14ac:dyDescent="0.3">
      <c r="E17" s="28">
        <v>4</v>
      </c>
      <c r="F17" s="46">
        <f>H7</f>
        <v>0</v>
      </c>
      <c r="G17" s="47">
        <v>1</v>
      </c>
      <c r="H17" s="15">
        <f t="shared" si="3"/>
        <v>0</v>
      </c>
      <c r="I17" s="16" t="s">
        <v>9</v>
      </c>
      <c r="J17" s="17" t="s">
        <v>1</v>
      </c>
      <c r="K17" s="18">
        <f t="shared" si="6"/>
        <v>1</v>
      </c>
      <c r="L17" s="19">
        <f t="shared" si="4"/>
        <v>0</v>
      </c>
      <c r="M17" s="36">
        <f t="shared" si="5"/>
        <v>0</v>
      </c>
      <c r="N17" s="23"/>
    </row>
    <row r="18" spans="5:14" x14ac:dyDescent="0.3">
      <c r="E18" s="28">
        <v>5</v>
      </c>
      <c r="F18" s="46">
        <f>I7</f>
        <v>0</v>
      </c>
      <c r="G18" s="47">
        <v>1</v>
      </c>
      <c r="H18" s="15">
        <f t="shared" si="3"/>
        <v>0</v>
      </c>
      <c r="I18" s="16" t="s">
        <v>10</v>
      </c>
      <c r="J18" s="17" t="s">
        <v>1</v>
      </c>
      <c r="K18" s="18">
        <f t="shared" si="6"/>
        <v>1</v>
      </c>
      <c r="L18" s="19">
        <f>H18*K18</f>
        <v>0</v>
      </c>
      <c r="M18" s="36">
        <f t="shared" si="5"/>
        <v>0</v>
      </c>
      <c r="N18" s="23"/>
    </row>
    <row r="19" spans="5:14" x14ac:dyDescent="0.3">
      <c r="E19" s="28">
        <v>6</v>
      </c>
      <c r="F19" s="46">
        <f>J7</f>
        <v>0</v>
      </c>
      <c r="G19" s="47">
        <v>1</v>
      </c>
      <c r="H19" s="15">
        <f t="shared" si="3"/>
        <v>0</v>
      </c>
      <c r="I19" s="16" t="s">
        <v>12</v>
      </c>
      <c r="J19" s="17" t="s">
        <v>1</v>
      </c>
      <c r="K19" s="18">
        <f t="shared" si="6"/>
        <v>1</v>
      </c>
      <c r="L19" s="19">
        <f t="shared" ref="L19:L23" si="7">H19*K19</f>
        <v>0</v>
      </c>
      <c r="M19" s="36">
        <f t="shared" si="5"/>
        <v>0</v>
      </c>
      <c r="N19" s="23"/>
    </row>
    <row r="20" spans="5:14" x14ac:dyDescent="0.3">
      <c r="E20" s="28">
        <v>7</v>
      </c>
      <c r="F20" s="46">
        <f>K7</f>
        <v>0</v>
      </c>
      <c r="G20" s="47">
        <v>1</v>
      </c>
      <c r="H20" s="15">
        <f t="shared" si="3"/>
        <v>0</v>
      </c>
      <c r="I20" s="16" t="s">
        <v>47</v>
      </c>
      <c r="J20" s="17" t="s">
        <v>1</v>
      </c>
      <c r="K20" s="18">
        <f t="shared" si="6"/>
        <v>1</v>
      </c>
      <c r="L20" s="19">
        <f t="shared" si="7"/>
        <v>0</v>
      </c>
      <c r="M20" s="36">
        <f t="shared" si="5"/>
        <v>0</v>
      </c>
      <c r="N20" s="23"/>
    </row>
    <row r="21" spans="5:14" x14ac:dyDescent="0.3">
      <c r="E21" s="28">
        <v>8</v>
      </c>
      <c r="F21" s="46">
        <f>L7</f>
        <v>0</v>
      </c>
      <c r="G21" s="47">
        <v>1</v>
      </c>
      <c r="H21" s="15">
        <f t="shared" si="3"/>
        <v>0</v>
      </c>
      <c r="I21" s="16" t="s">
        <v>48</v>
      </c>
      <c r="J21" s="17" t="s">
        <v>1</v>
      </c>
      <c r="K21" s="18">
        <f t="shared" si="6"/>
        <v>1</v>
      </c>
      <c r="L21" s="19">
        <f t="shared" si="7"/>
        <v>0</v>
      </c>
      <c r="M21" s="36">
        <f t="shared" si="5"/>
        <v>0</v>
      </c>
      <c r="N21" s="20"/>
    </row>
    <row r="22" spans="5:14" x14ac:dyDescent="0.3">
      <c r="E22" s="28">
        <v>9</v>
      </c>
      <c r="F22" s="46">
        <f>M7</f>
        <v>0</v>
      </c>
      <c r="G22" s="47">
        <v>1</v>
      </c>
      <c r="H22" s="15">
        <f t="shared" si="3"/>
        <v>0</v>
      </c>
      <c r="I22" s="16" t="s">
        <v>49</v>
      </c>
      <c r="J22" s="17" t="s">
        <v>1</v>
      </c>
      <c r="K22" s="18">
        <f t="shared" si="6"/>
        <v>1</v>
      </c>
      <c r="L22" s="19">
        <f t="shared" si="7"/>
        <v>0</v>
      </c>
      <c r="M22" s="36">
        <f t="shared" si="5"/>
        <v>0</v>
      </c>
      <c r="N22" s="21"/>
    </row>
    <row r="23" spans="5:14" ht="15" thickBot="1" x14ac:dyDescent="0.35">
      <c r="E23" s="29">
        <v>10</v>
      </c>
      <c r="F23" s="48">
        <f>N7</f>
        <v>0</v>
      </c>
      <c r="G23" s="51">
        <v>1</v>
      </c>
      <c r="H23" s="30">
        <f t="shared" si="3"/>
        <v>0</v>
      </c>
      <c r="I23" s="31" t="s">
        <v>50</v>
      </c>
      <c r="J23" s="32" t="s">
        <v>1</v>
      </c>
      <c r="K23" s="33">
        <f t="shared" si="6"/>
        <v>1</v>
      </c>
      <c r="L23" s="37">
        <f t="shared" si="7"/>
        <v>0</v>
      </c>
      <c r="M23" s="38">
        <f t="shared" si="5"/>
        <v>0</v>
      </c>
    </row>
    <row r="24" spans="5:14" ht="22.8" customHeight="1" x14ac:dyDescent="0.3">
      <c r="K24" s="49" t="s">
        <v>2</v>
      </c>
      <c r="L24" s="40">
        <f>SUM(L14:L23)</f>
        <v>0</v>
      </c>
      <c r="M24" s="50">
        <f>SUM(M14:M23)</f>
        <v>0</v>
      </c>
    </row>
    <row r="25" spans="5:14" ht="22.8" customHeight="1" x14ac:dyDescent="0.3">
      <c r="K25" s="44" t="s">
        <v>52</v>
      </c>
      <c r="L25" s="39">
        <f>B11</f>
        <v>0</v>
      </c>
      <c r="M25" s="41">
        <f>B11</f>
        <v>0</v>
      </c>
    </row>
    <row r="26" spans="5:14" ht="22.8" customHeight="1" thickBot="1" x14ac:dyDescent="0.35">
      <c r="K26" s="45" t="s">
        <v>53</v>
      </c>
      <c r="L26" s="42">
        <f>L24-L25</f>
        <v>0</v>
      </c>
      <c r="M26" s="43">
        <f>M24-M25</f>
        <v>0</v>
      </c>
    </row>
  </sheetData>
  <mergeCells count="7">
    <mergeCell ref="M1:N1"/>
    <mergeCell ref="A13:B13"/>
    <mergeCell ref="I13:K13"/>
    <mergeCell ref="A1:B1"/>
    <mergeCell ref="E1:F1"/>
    <mergeCell ref="G1:I1"/>
    <mergeCell ref="J1:L1"/>
  </mergeCells>
  <phoneticPr fontId="4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4</vt:i4>
      </vt:variant>
    </vt:vector>
  </HeadingPairs>
  <TitlesOfParts>
    <vt:vector size="4" baseType="lpstr">
      <vt:lpstr>E.V. + StD</vt:lpstr>
      <vt:lpstr>NPV (Αποσβέσεις)</vt:lpstr>
      <vt:lpstr>NPV (χωρίς Αποσβέσεις)</vt:lpstr>
      <vt:lpstr>Γενικό Template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costas art</dc:creator>
  <cp:lastModifiedBy>costas art</cp:lastModifiedBy>
  <dcterms:created xsi:type="dcterms:W3CDTF">2023-12-26T12:02:21Z</dcterms:created>
  <dcterms:modified xsi:type="dcterms:W3CDTF">2025-04-07T20:04:06Z</dcterms:modified>
</cp:coreProperties>
</file>