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tart\OneDrive\Desktop\ΔΠΜΣ 2024-2025\1. ΔΠΜΣ Presentation Files\4. Διαχείριση Ζήτησης &amp; Μοντέλα Πρόβλεψης\TELIKA ARXEIA MATHIMATOS\"/>
    </mc:Choice>
  </mc:AlternateContent>
  <xr:revisionPtr revIDLastSave="0" documentId="13_ncr:1_{067BFF64-3823-4602-BCEF-F0435F9528A8}" xr6:coauthVersionLast="47" xr6:coauthVersionMax="47" xr10:uidLastSave="{00000000-0000-0000-0000-000000000000}"/>
  <bookViews>
    <workbookView xWindow="-108" yWindow="-108" windowWidth="23256" windowHeight="12456" tabRatio="946" xr2:uid="{0E77103A-AE47-4FE7-A2FA-5BF75BCDA851}"/>
  </bookViews>
  <sheets>
    <sheet name="AKM - ΣΜ" sheetId="21" r:id="rId1"/>
    <sheet name="Απλή Εκθετική Εξομάλυνση" sheetId="3" r:id="rId2"/>
    <sheet name="Holt - Winters" sheetId="20" r:id="rId3"/>
    <sheet name="Simple Linear" sheetId="5" r:id="rId4"/>
    <sheet name="Multiple Regression" sheetId="8" r:id="rId5"/>
    <sheet name="ΑR(3) (excel)" sheetId="4" r:id="rId6"/>
    <sheet name="ΑR(3) Results" sheetId="6" r:id="rId7"/>
    <sheet name="MA(3) (excel)" sheetId="13" r:id="rId8"/>
    <sheet name="MA(3) Results" sheetId="14" state="hidden" r:id="rId9"/>
    <sheet name="ARMA (3,3)" sheetId="15" r:id="rId10"/>
    <sheet name="ARMA(3,3) Results" sheetId="19" state="hidden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" i="13" l="1"/>
  <c r="P10" i="20" l="1"/>
  <c r="N3" i="20"/>
  <c r="N2" i="20"/>
  <c r="K2" i="20"/>
  <c r="I3" i="20"/>
  <c r="H3" i="20"/>
  <c r="K4" i="20" s="1"/>
  <c r="D6" i="21"/>
  <c r="J7" i="21"/>
  <c r="J11" i="21"/>
  <c r="J12" i="21"/>
  <c r="J13" i="21"/>
  <c r="J14" i="21"/>
  <c r="J15" i="21"/>
  <c r="J16" i="21"/>
  <c r="J17" i="21"/>
  <c r="J18" i="21"/>
  <c r="J24" i="21"/>
  <c r="J25" i="21"/>
  <c r="G18" i="21"/>
  <c r="H18" i="21" s="1"/>
  <c r="K18" i="21" s="1"/>
  <c r="G7" i="21"/>
  <c r="H7" i="21" s="1"/>
  <c r="K7" i="21" s="1"/>
  <c r="G8" i="21"/>
  <c r="H8" i="21" s="1"/>
  <c r="K8" i="21" s="1"/>
  <c r="G9" i="21"/>
  <c r="H9" i="21" s="1"/>
  <c r="K9" i="21" s="1"/>
  <c r="G10" i="21"/>
  <c r="H10" i="21" s="1"/>
  <c r="K10" i="21" s="1"/>
  <c r="G11" i="21"/>
  <c r="H11" i="21" s="1"/>
  <c r="K11" i="21" s="1"/>
  <c r="G12" i="21"/>
  <c r="H12" i="21" s="1"/>
  <c r="K12" i="21" s="1"/>
  <c r="G13" i="21"/>
  <c r="H13" i="21" s="1"/>
  <c r="K13" i="21" s="1"/>
  <c r="G14" i="21"/>
  <c r="H14" i="21" s="1"/>
  <c r="K14" i="21" s="1"/>
  <c r="G15" i="21"/>
  <c r="H15" i="21" s="1"/>
  <c r="K15" i="21" s="1"/>
  <c r="G16" i="21"/>
  <c r="H16" i="21" s="1"/>
  <c r="K16" i="21" s="1"/>
  <c r="G17" i="21"/>
  <c r="H17" i="21" s="1"/>
  <c r="K17" i="21" s="1"/>
  <c r="G19" i="21"/>
  <c r="H19" i="21" s="1"/>
  <c r="K19" i="21" s="1"/>
  <c r="G20" i="21"/>
  <c r="H20" i="21" s="1"/>
  <c r="K20" i="21" s="1"/>
  <c r="G21" i="21"/>
  <c r="H21" i="21" s="1"/>
  <c r="K21" i="21" s="1"/>
  <c r="G22" i="21"/>
  <c r="H22" i="21" s="1"/>
  <c r="K22" i="21" s="1"/>
  <c r="G23" i="21"/>
  <c r="H23" i="21" s="1"/>
  <c r="K23" i="21" s="1"/>
  <c r="G24" i="21"/>
  <c r="H24" i="21" s="1"/>
  <c r="K24" i="21" s="1"/>
  <c r="G25" i="21"/>
  <c r="H25" i="21" s="1"/>
  <c r="K25" i="21" s="1"/>
  <c r="G26" i="21"/>
  <c r="G6" i="21"/>
  <c r="H6" i="21" s="1"/>
  <c r="K6" i="21" s="1"/>
  <c r="M2" i="21"/>
  <c r="E10" i="21"/>
  <c r="J10" i="21" s="1"/>
  <c r="E11" i="21"/>
  <c r="E12" i="21"/>
  <c r="E13" i="21"/>
  <c r="E14" i="21"/>
  <c r="E15" i="21"/>
  <c r="E16" i="21"/>
  <c r="E17" i="21"/>
  <c r="E18" i="21"/>
  <c r="E19" i="21"/>
  <c r="J19" i="21" s="1"/>
  <c r="E23" i="21"/>
  <c r="J23" i="21" s="1"/>
  <c r="E24" i="21"/>
  <c r="E25" i="21"/>
  <c r="E6" i="21"/>
  <c r="J6" i="21" s="1"/>
  <c r="D14" i="21"/>
  <c r="D7" i="21"/>
  <c r="E7" i="21" s="1"/>
  <c r="D8" i="21"/>
  <c r="E8" i="21" s="1"/>
  <c r="J8" i="21" s="1"/>
  <c r="D9" i="21"/>
  <c r="E9" i="21" s="1"/>
  <c r="J9" i="21" s="1"/>
  <c r="D10" i="21"/>
  <c r="D11" i="21"/>
  <c r="D12" i="21"/>
  <c r="D13" i="21"/>
  <c r="D15" i="21"/>
  <c r="D16" i="21"/>
  <c r="D17" i="21"/>
  <c r="D18" i="21"/>
  <c r="D19" i="21"/>
  <c r="D20" i="21"/>
  <c r="E20" i="21" s="1"/>
  <c r="J20" i="21" s="1"/>
  <c r="D21" i="21"/>
  <c r="E21" i="21" s="1"/>
  <c r="J21" i="21" s="1"/>
  <c r="D22" i="21"/>
  <c r="E22" i="21" s="1"/>
  <c r="J22" i="21" s="1"/>
  <c r="D23" i="21"/>
  <c r="D24" i="21"/>
  <c r="D25" i="21"/>
  <c r="D26" i="21"/>
  <c r="C3" i="3"/>
  <c r="C4" i="3" s="1"/>
  <c r="C5" i="3" s="1"/>
  <c r="C6" i="3" s="1"/>
  <c r="C7" i="3" s="1"/>
  <c r="C8" i="3" s="1"/>
  <c r="M15" i="13"/>
  <c r="M30" i="4"/>
  <c r="F5" i="8"/>
  <c r="E7" i="5"/>
  <c r="J26" i="21" l="1"/>
  <c r="J27" i="21" s="1"/>
  <c r="H3" i="3"/>
  <c r="I3" i="3" s="1"/>
  <c r="K26" i="21"/>
  <c r="K27" i="21" s="1"/>
  <c r="H7" i="3"/>
  <c r="I7" i="3" s="1"/>
  <c r="J7" i="3"/>
  <c r="H5" i="3"/>
  <c r="I5" i="3" s="1"/>
  <c r="J3" i="3"/>
  <c r="H4" i="3"/>
  <c r="I4" i="3" s="1"/>
  <c r="J4" i="3"/>
  <c r="J6" i="3"/>
  <c r="J5" i="3"/>
  <c r="H6" i="3"/>
  <c r="I6" i="3" s="1"/>
  <c r="K3" i="20"/>
  <c r="K5" i="20"/>
  <c r="C4" i="13"/>
  <c r="D4" i="13"/>
  <c r="D5" i="13"/>
  <c r="D6" i="13"/>
  <c r="D7" i="13"/>
  <c r="D8" i="13"/>
  <c r="D9" i="13"/>
  <c r="D10" i="13"/>
  <c r="D11" i="13"/>
  <c r="D12" i="13"/>
  <c r="D13" i="13"/>
  <c r="D14" i="13"/>
  <c r="D15" i="13"/>
  <c r="D16" i="13"/>
  <c r="D17" i="13"/>
  <c r="D18" i="13"/>
  <c r="D19" i="13"/>
  <c r="D20" i="13"/>
  <c r="D21" i="13"/>
  <c r="D22" i="13"/>
  <c r="D23" i="13"/>
  <c r="D24" i="13"/>
  <c r="D25" i="13"/>
  <c r="D3" i="13"/>
  <c r="K17" i="15"/>
  <c r="K6" i="20" l="1"/>
  <c r="P2" i="20"/>
  <c r="O2" i="20"/>
  <c r="C9" i="3"/>
  <c r="H8" i="3"/>
  <c r="I8" i="3" s="1"/>
  <c r="J8" i="3"/>
  <c r="D2" i="13"/>
  <c r="O3" i="20" l="1"/>
  <c r="N4" i="20" s="1"/>
  <c r="P3" i="20"/>
  <c r="K7" i="20" s="1"/>
  <c r="C10" i="3"/>
  <c r="H9" i="3"/>
  <c r="I9" i="3" s="1"/>
  <c r="J9" i="3"/>
  <c r="P4" i="20" l="1"/>
  <c r="K8" i="20" s="1"/>
  <c r="O4" i="20"/>
  <c r="N5" i="20" s="1"/>
  <c r="C11" i="3"/>
  <c r="J10" i="3"/>
  <c r="H10" i="3"/>
  <c r="I10" i="3" s="1"/>
  <c r="P12" i="13"/>
  <c r="O12" i="13"/>
  <c r="N12" i="13"/>
  <c r="M12" i="13"/>
  <c r="M13" i="13" s="1"/>
  <c r="M14" i="13" s="1"/>
  <c r="O5" i="20" l="1"/>
  <c r="N6" i="20" s="1"/>
  <c r="P6" i="20" s="1"/>
  <c r="K10" i="20" s="1"/>
  <c r="P5" i="20"/>
  <c r="K9" i="20" s="1"/>
  <c r="C12" i="3"/>
  <c r="H11" i="3"/>
  <c r="I11" i="3" s="1"/>
  <c r="J11" i="3"/>
  <c r="C5" i="13"/>
  <c r="C6" i="13"/>
  <c r="C7" i="13"/>
  <c r="C8" i="13"/>
  <c r="C9" i="13"/>
  <c r="C10" i="13"/>
  <c r="C11" i="13"/>
  <c r="C12" i="13"/>
  <c r="C13" i="13"/>
  <c r="C14" i="13"/>
  <c r="C15" i="13"/>
  <c r="C16" i="13"/>
  <c r="C17" i="13"/>
  <c r="C18" i="13"/>
  <c r="C19" i="13"/>
  <c r="C20" i="13"/>
  <c r="C21" i="13"/>
  <c r="C22" i="13"/>
  <c r="C23" i="13"/>
  <c r="C24" i="13"/>
  <c r="C25" i="13"/>
  <c r="C3" i="13"/>
  <c r="O6" i="20" l="1"/>
  <c r="N7" i="20" s="1"/>
  <c r="C13" i="3"/>
  <c r="H12" i="3"/>
  <c r="I12" i="3" s="1"/>
  <c r="J12" i="3"/>
  <c r="E2" i="13"/>
  <c r="P7" i="20" l="1"/>
  <c r="K11" i="20" s="1"/>
  <c r="O7" i="20"/>
  <c r="N8" i="20" s="1"/>
  <c r="C14" i="3"/>
  <c r="H14" i="3" s="1"/>
  <c r="I14" i="3" s="1"/>
  <c r="J13" i="3"/>
  <c r="H13" i="3"/>
  <c r="I13" i="3" s="1"/>
  <c r="G16" i="13"/>
  <c r="H17" i="13" s="1"/>
  <c r="I18" i="13" s="1"/>
  <c r="J19" i="13" s="1"/>
  <c r="G7" i="13"/>
  <c r="H8" i="13" s="1"/>
  <c r="I9" i="13" s="1"/>
  <c r="J10" i="13" s="1"/>
  <c r="G4" i="13"/>
  <c r="H5" i="13" s="1"/>
  <c r="I6" i="13" s="1"/>
  <c r="J7" i="13" s="1"/>
  <c r="G8" i="13"/>
  <c r="G20" i="13"/>
  <c r="H21" i="13" s="1"/>
  <c r="I22" i="13" s="1"/>
  <c r="J23" i="13" s="1"/>
  <c r="G18" i="13"/>
  <c r="H19" i="13" s="1"/>
  <c r="I20" i="13" s="1"/>
  <c r="J21" i="13" s="1"/>
  <c r="G19" i="13"/>
  <c r="H20" i="13" s="1"/>
  <c r="I21" i="13" s="1"/>
  <c r="J22" i="13" s="1"/>
  <c r="G10" i="13"/>
  <c r="H11" i="13" s="1"/>
  <c r="I12" i="13" s="1"/>
  <c r="J13" i="13" s="1"/>
  <c r="H4" i="13"/>
  <c r="I5" i="13" s="1"/>
  <c r="J6" i="13" s="1"/>
  <c r="G9" i="13"/>
  <c r="H10" i="13" s="1"/>
  <c r="I11" i="13" s="1"/>
  <c r="J12" i="13" s="1"/>
  <c r="G15" i="13"/>
  <c r="H16" i="13" s="1"/>
  <c r="I17" i="13" s="1"/>
  <c r="J18" i="13" s="1"/>
  <c r="G17" i="13"/>
  <c r="H18" i="13" s="1"/>
  <c r="I19" i="13" s="1"/>
  <c r="J20" i="13" s="1"/>
  <c r="G5" i="13"/>
  <c r="H6" i="13" s="1"/>
  <c r="I7" i="13" s="1"/>
  <c r="J8" i="13" s="1"/>
  <c r="G22" i="13"/>
  <c r="H23" i="13" s="1"/>
  <c r="I24" i="13" s="1"/>
  <c r="J25" i="13" s="1"/>
  <c r="G12" i="13"/>
  <c r="H13" i="13" s="1"/>
  <c r="I14" i="13" s="1"/>
  <c r="J15" i="13" s="1"/>
  <c r="G23" i="13"/>
  <c r="H24" i="13" s="1"/>
  <c r="I25" i="13" s="1"/>
  <c r="G14" i="13"/>
  <c r="H15" i="13" s="1"/>
  <c r="I16" i="13" s="1"/>
  <c r="J17" i="13" s="1"/>
  <c r="G13" i="13"/>
  <c r="H14" i="13" s="1"/>
  <c r="I15" i="13" s="1"/>
  <c r="J16" i="13" s="1"/>
  <c r="G25" i="13"/>
  <c r="G21" i="13"/>
  <c r="H22" i="13" s="1"/>
  <c r="I23" i="13" s="1"/>
  <c r="J24" i="13" s="1"/>
  <c r="G24" i="13"/>
  <c r="H25" i="13" s="1"/>
  <c r="G6" i="13"/>
  <c r="H7" i="13" s="1"/>
  <c r="I8" i="13" s="1"/>
  <c r="J9" i="13" s="1"/>
  <c r="G11" i="13"/>
  <c r="H12" i="13" s="1"/>
  <c r="I13" i="13" s="1"/>
  <c r="J14" i="13" s="1"/>
  <c r="O8" i="20" l="1"/>
  <c r="N9" i="20" s="1"/>
  <c r="P8" i="20"/>
  <c r="K12" i="20" s="1"/>
  <c r="C15" i="3"/>
  <c r="J14" i="3"/>
  <c r="H9" i="13"/>
  <c r="I10" i="13" s="1"/>
  <c r="J11" i="13" s="1"/>
  <c r="O9" i="20" l="1"/>
  <c r="N10" i="20" s="1"/>
  <c r="P9" i="20"/>
  <c r="K13" i="20" s="1"/>
  <c r="C16" i="3"/>
  <c r="H15" i="3"/>
  <c r="I15" i="3" s="1"/>
  <c r="J15" i="3"/>
  <c r="K14" i="20" l="1"/>
  <c r="O10" i="20"/>
  <c r="N11" i="20" s="1"/>
  <c r="C17" i="3"/>
  <c r="H16" i="3"/>
  <c r="I16" i="3" s="1"/>
  <c r="J16" i="3"/>
  <c r="N12" i="20" l="1"/>
  <c r="P12" i="20" s="1"/>
  <c r="K16" i="20" s="1"/>
  <c r="O11" i="20"/>
  <c r="P11" i="20"/>
  <c r="K15" i="20" s="1"/>
  <c r="C18" i="3"/>
  <c r="H17" i="3"/>
  <c r="I17" i="3" s="1"/>
  <c r="J17" i="3"/>
  <c r="O12" i="20" l="1"/>
  <c r="N13" i="20" s="1"/>
  <c r="C19" i="3"/>
  <c r="J18" i="3"/>
  <c r="H18" i="3"/>
  <c r="I18" i="3" s="1"/>
  <c r="P13" i="20" l="1"/>
  <c r="K17" i="20" s="1"/>
  <c r="O13" i="20"/>
  <c r="N14" i="20" s="1"/>
  <c r="C20" i="3"/>
  <c r="J19" i="3"/>
  <c r="H19" i="3"/>
  <c r="I19" i="3" s="1"/>
  <c r="N17" i="20" l="1"/>
  <c r="N15" i="20"/>
  <c r="N16" i="20"/>
  <c r="C21" i="3"/>
  <c r="H20" i="3"/>
  <c r="I20" i="3" s="1"/>
  <c r="J20" i="3"/>
  <c r="C22" i="3" l="1"/>
  <c r="J21" i="3"/>
  <c r="H21" i="3"/>
  <c r="I21" i="3" s="1"/>
  <c r="C23" i="3" l="1"/>
  <c r="H22" i="3"/>
  <c r="I22" i="3" s="1"/>
  <c r="J22" i="3"/>
  <c r="C24" i="3" l="1"/>
  <c r="H23" i="3"/>
  <c r="I23" i="3" s="1"/>
  <c r="J23" i="3"/>
  <c r="C25" i="3" l="1"/>
  <c r="C26" i="3" s="1"/>
  <c r="H24" i="3"/>
  <c r="I24" i="3" s="1"/>
  <c r="J24" i="3"/>
  <c r="H25" i="3" l="1"/>
  <c r="I25" i="3" s="1"/>
  <c r="I26" i="3" s="1"/>
  <c r="I27" i="3" s="1"/>
  <c r="J25" i="3"/>
  <c r="J26" i="3"/>
</calcChain>
</file>

<file path=xl/sharedStrings.xml><?xml version="1.0" encoding="utf-8"?>
<sst xmlns="http://schemas.openxmlformats.org/spreadsheetml/2006/main" count="529" uniqueCount="187">
  <si>
    <t>Ζήτηση</t>
  </si>
  <si>
    <t>Lag1</t>
  </si>
  <si>
    <t>Lag2</t>
  </si>
  <si>
    <t>Lag3</t>
  </si>
  <si>
    <t xml:space="preserve">AR(3) Ζήτηση </t>
  </si>
  <si>
    <t>ΈΞΟΔΟΣ ΣΥΜΠΕΡΑΣΜΑΤΟΣ</t>
  </si>
  <si>
    <t>Στατιστικά παλινδρόμησης</t>
  </si>
  <si>
    <t>Πολλαπλό R</t>
  </si>
  <si>
    <t>R Τετράγωνο</t>
  </si>
  <si>
    <t>Προσαρμοσμένο R Τετράγωνο</t>
  </si>
  <si>
    <t>Τυπικό σφάλμα</t>
  </si>
  <si>
    <t>Μέγεθος δείγματος</t>
  </si>
  <si>
    <t>ΑΝΑΛΥΣΗ ΔΙΑΚΥΜΑΝΣΗΣ</t>
  </si>
  <si>
    <t>Παλινδρόμηση</t>
  </si>
  <si>
    <t>Υπόλοιπο</t>
  </si>
  <si>
    <t>Σύνολο</t>
  </si>
  <si>
    <t>Τεταγμένη επί την αρχή</t>
  </si>
  <si>
    <t>βαθμοί ελευθερίας</t>
  </si>
  <si>
    <t>SS</t>
  </si>
  <si>
    <t>MS</t>
  </si>
  <si>
    <t>F</t>
  </si>
  <si>
    <t>Σημαντικότητα F</t>
  </si>
  <si>
    <t>Συντελεστές</t>
  </si>
  <si>
    <t>t</t>
  </si>
  <si>
    <t>τιμή-P</t>
  </si>
  <si>
    <t>Κατώτερο 95%</t>
  </si>
  <si>
    <t>Υψηλότερο 95%</t>
  </si>
  <si>
    <t>Κατώτερο 95,0%</t>
  </si>
  <si>
    <t>Υψηλότερο 95,0%</t>
  </si>
  <si>
    <t>ΈΞΟΔΟΣ ΥΠΟΛΟΙΠΩΝ</t>
  </si>
  <si>
    <t>Προβλεπόμενος Ζήτηση</t>
  </si>
  <si>
    <t>Υπόλοιπα</t>
  </si>
  <si>
    <t>ΈΞΟΔΟΣ ΠΙΘΑΝΟΤΗΤΑΣ</t>
  </si>
  <si>
    <t>Εκατοστημόριο</t>
  </si>
  <si>
    <t xml:space="preserve">Απλός κινητός Μέσος 4 περιόδων </t>
  </si>
  <si>
    <t>-</t>
  </si>
  <si>
    <t>Σφάλμα</t>
  </si>
  <si>
    <t>Σταθμισμένος Μέσος 4 περιόδων</t>
  </si>
  <si>
    <t>Πρόβλεψη</t>
  </si>
  <si>
    <t>w1</t>
  </si>
  <si>
    <t>w2</t>
  </si>
  <si>
    <t>w3</t>
  </si>
  <si>
    <t>w4</t>
  </si>
  <si>
    <t>Σw</t>
  </si>
  <si>
    <t>Ζt = 79,0457   +   (0,60108)Zt-1  - (0,4618)Zt-2  + (0,22436)Zt-3</t>
  </si>
  <si>
    <t>Zt-1</t>
  </si>
  <si>
    <t>Zt-2</t>
  </si>
  <si>
    <t>Zt-3</t>
  </si>
  <si>
    <t>Συντελεστής Εξομάλυνσης (α)</t>
  </si>
  <si>
    <t>1-α</t>
  </si>
  <si>
    <t>Πρόβλεψη (Δεδομένα - Ανάλυση δεδομένων - Εκθ. Εξομάλυνση)</t>
  </si>
  <si>
    <t>Αεροπορικές αφίξεις (x1)</t>
  </si>
  <si>
    <t>Μεταβλητή X 1</t>
  </si>
  <si>
    <t>Προβλεπόμενο Y</t>
  </si>
  <si>
    <t>x</t>
  </si>
  <si>
    <t>y</t>
  </si>
  <si>
    <t>Y</t>
  </si>
  <si>
    <t>X1</t>
  </si>
  <si>
    <t>X2</t>
  </si>
  <si>
    <t>α = 0,05</t>
  </si>
  <si>
    <t>a</t>
  </si>
  <si>
    <t>Απόδοση</t>
  </si>
  <si>
    <t>e(-1)</t>
  </si>
  <si>
    <t>e(-2)</t>
  </si>
  <si>
    <t>e(-3)</t>
  </si>
  <si>
    <t>Μέση Απόδοση</t>
  </si>
  <si>
    <t>Πλήθος</t>
  </si>
  <si>
    <t>e</t>
  </si>
  <si>
    <t>Μεταβλητή X 2</t>
  </si>
  <si>
    <t>Μεταβλητή X 3</t>
  </si>
  <si>
    <t>b1</t>
  </si>
  <si>
    <t>b2</t>
  </si>
  <si>
    <t>b3</t>
  </si>
  <si>
    <t>Values e</t>
  </si>
  <si>
    <t>prediction Return</t>
  </si>
  <si>
    <t xml:space="preserve">prediction Demand </t>
  </si>
  <si>
    <t>Values</t>
  </si>
  <si>
    <t>Prediction</t>
  </si>
  <si>
    <t>M.S.E.</t>
  </si>
  <si>
    <t>Περίοδος</t>
  </si>
  <si>
    <t>1η</t>
  </si>
  <si>
    <t>2η</t>
  </si>
  <si>
    <t>3η</t>
  </si>
  <si>
    <t>4η</t>
  </si>
  <si>
    <t>5η</t>
  </si>
  <si>
    <t>6η</t>
  </si>
  <si>
    <t>7η</t>
  </si>
  <si>
    <t>8η</t>
  </si>
  <si>
    <t>9η</t>
  </si>
  <si>
    <t>10η</t>
  </si>
  <si>
    <t>11η</t>
  </si>
  <si>
    <t>12η</t>
  </si>
  <si>
    <t>13η</t>
  </si>
  <si>
    <t>14η</t>
  </si>
  <si>
    <t>15η</t>
  </si>
  <si>
    <t>16η</t>
  </si>
  <si>
    <t>17η</t>
  </si>
  <si>
    <t>18η</t>
  </si>
  <si>
    <t>19η</t>
  </si>
  <si>
    <t>20η</t>
  </si>
  <si>
    <t>21η</t>
  </si>
  <si>
    <t>22η</t>
  </si>
  <si>
    <t>23η</t>
  </si>
  <si>
    <t>24η</t>
  </si>
  <si>
    <t>Χρονική Περίοδος</t>
  </si>
  <si>
    <t>Χρ. Περίοδος</t>
  </si>
  <si>
    <t>25η</t>
  </si>
  <si>
    <r>
      <t>Ζήτηση (y</t>
    </r>
    <r>
      <rPr>
        <b/>
        <sz val="8"/>
        <color theme="1"/>
        <rFont val="Calibri"/>
        <family val="2"/>
        <charset val="161"/>
        <scheme val="minor"/>
      </rPr>
      <t>t</t>
    </r>
    <r>
      <rPr>
        <b/>
        <sz val="11"/>
        <color theme="1"/>
        <rFont val="Calibri"/>
        <family val="2"/>
        <charset val="161"/>
        <scheme val="minor"/>
      </rPr>
      <t>)</t>
    </r>
  </si>
  <si>
    <t>Lag1 (y_t-1)</t>
  </si>
  <si>
    <t>Lag2 (y_t-2)</t>
  </si>
  <si>
    <t>Lag3 (y_t-3)</t>
  </si>
  <si>
    <t>Zt = 166,839 + 3,683Zt-1 - 3,663Zt-2 -0,357Zt-3 - 450,859et-1 - 53,827et-2 - 13,655et-3</t>
  </si>
  <si>
    <t>26η</t>
  </si>
  <si>
    <t>27η</t>
  </si>
  <si>
    <t>28η</t>
  </si>
  <si>
    <t>29η</t>
  </si>
  <si>
    <t>30η</t>
  </si>
  <si>
    <t>31η</t>
  </si>
  <si>
    <t>32η</t>
  </si>
  <si>
    <t>33η</t>
  </si>
  <si>
    <t xml:space="preserve">Μεταβλητή X </t>
  </si>
  <si>
    <t>y = a + bx</t>
  </si>
  <si>
    <t>Έσοδα (y)</t>
  </si>
  <si>
    <t>Αεροπορικές αφίξεις (x)</t>
  </si>
  <si>
    <t>Προβλεπόμενος Έσοδα (y)</t>
  </si>
  <si>
    <t>ADR (x2)</t>
  </si>
  <si>
    <t>y = -143.901 + 73X1 + 1.931X2</t>
  </si>
  <si>
    <t>Sum</t>
  </si>
  <si>
    <t>Initial Values</t>
  </si>
  <si>
    <t>1st year</t>
  </si>
  <si>
    <t>q1</t>
  </si>
  <si>
    <t>L0</t>
  </si>
  <si>
    <t>T0</t>
  </si>
  <si>
    <t>Sq1</t>
  </si>
  <si>
    <t>t=0</t>
  </si>
  <si>
    <t>t=1</t>
  </si>
  <si>
    <t>q2</t>
  </si>
  <si>
    <t>b</t>
  </si>
  <si>
    <t>Sq2</t>
  </si>
  <si>
    <t>t=2</t>
  </si>
  <si>
    <t>q3</t>
  </si>
  <si>
    <t>c</t>
  </si>
  <si>
    <t>Sq3</t>
  </si>
  <si>
    <t>t=3</t>
  </si>
  <si>
    <t>q4</t>
  </si>
  <si>
    <t>Sq4</t>
  </si>
  <si>
    <t>t=4</t>
  </si>
  <si>
    <t>2nd year</t>
  </si>
  <si>
    <t>S1</t>
  </si>
  <si>
    <t>t=5</t>
  </si>
  <si>
    <t>S2</t>
  </si>
  <si>
    <t>t=6</t>
  </si>
  <si>
    <t>S3</t>
  </si>
  <si>
    <t>t=7</t>
  </si>
  <si>
    <t>S4</t>
  </si>
  <si>
    <t>t=8</t>
  </si>
  <si>
    <t>3rd year</t>
  </si>
  <si>
    <t>* q=3 months</t>
  </si>
  <si>
    <t>S5</t>
  </si>
  <si>
    <t>t=9</t>
  </si>
  <si>
    <t>S6</t>
  </si>
  <si>
    <t>t=10</t>
  </si>
  <si>
    <t>S7</t>
  </si>
  <si>
    <t>t=11</t>
  </si>
  <si>
    <t>S8</t>
  </si>
  <si>
    <t>t=12</t>
  </si>
  <si>
    <t>h</t>
  </si>
  <si>
    <t>S9</t>
  </si>
  <si>
    <t>Forecast Q1 (year 4)</t>
  </si>
  <si>
    <t>t=13</t>
  </si>
  <si>
    <t>4th year</t>
  </si>
  <si>
    <t>S10</t>
  </si>
  <si>
    <t>Forecast Q2 (year 4)</t>
  </si>
  <si>
    <t>t=14</t>
  </si>
  <si>
    <t>S11</t>
  </si>
  <si>
    <t>Forecast Q3 (year 4)</t>
  </si>
  <si>
    <t>t=15</t>
  </si>
  <si>
    <t>S12</t>
  </si>
  <si>
    <t>Forecast Q4 (year 4)</t>
  </si>
  <si>
    <t>t=16</t>
  </si>
  <si>
    <t>Level   Yt</t>
  </si>
  <si>
    <t>Trend   Tt</t>
  </si>
  <si>
    <t>Seasonality  St</t>
  </si>
  <si>
    <t>Σφάλμα ΑΚΜ^2</t>
  </si>
  <si>
    <t>Σφάλμα ΣΜ^2</t>
  </si>
  <si>
    <t>MSE</t>
  </si>
  <si>
    <t>Έσοδα = -20.376,3 + 95,4(Αεροπορικές Αφίξεις)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</si>
</sst>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00000"/>
    <numFmt numFmtId="165" formatCode="0.000"/>
    <numFmt numFmtId="166" formatCode="0.0%"/>
    <numFmt numFmtId="167" formatCode="#,##0.0"/>
    <numFmt numFmtId="168" formatCode="0.0"/>
    <numFmt numFmtId="169" formatCode="0.00_ ;[Red]\-0.00\ "/>
  </numFmts>
  <fonts count="1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i/>
      <sz val="11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16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10"/>
      <color theme="3" tint="-0.499984740745262"/>
      <name val="Verdana"/>
      <family val="2"/>
      <charset val="161"/>
    </font>
    <font>
      <b/>
      <sz val="9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sz val="18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3" tint="-0.499984740745262"/>
      <name val="Calibri"/>
      <family val="2"/>
      <charset val="161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749992370372631"/>
        <bgColor indexed="64"/>
      </patternFill>
    </fill>
    <fill>
      <patternFill patternType="solid">
        <fgColor theme="9" tint="0.59999389629810485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9" fontId="6" fillId="0" borderId="0" applyFont="0" applyFill="0" applyBorder="0" applyAlignment="0" applyProtection="0"/>
  </cellStyleXfs>
  <cellXfs count="192">
    <xf numFmtId="0" fontId="0" fillId="0" borderId="0" xfId="0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1" fillId="3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3" fontId="1" fillId="4" borderId="1" xfId="0" applyNumberFormat="1" applyFont="1" applyFill="1" applyBorder="1" applyAlignment="1">
      <alignment horizontal="center" vertical="center"/>
    </xf>
    <xf numFmtId="0" fontId="0" fillId="0" borderId="2" xfId="0" applyBorder="1"/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Continuous"/>
    </xf>
    <xf numFmtId="0" fontId="1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1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1" fontId="1" fillId="5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3" fontId="0" fillId="0" borderId="0" xfId="0" applyNumberFormat="1"/>
    <xf numFmtId="0" fontId="0" fillId="0" borderId="4" xfId="0" applyBorder="1" applyAlignment="1">
      <alignment horizontal="center"/>
    </xf>
    <xf numFmtId="9" fontId="0" fillId="2" borderId="1" xfId="0" applyNumberFormat="1" applyFill="1" applyBorder="1" applyAlignment="1">
      <alignment horizontal="center"/>
    </xf>
    <xf numFmtId="3" fontId="1" fillId="0" borderId="5" xfId="0" applyNumberFormat="1" applyFont="1" applyBorder="1" applyAlignment="1">
      <alignment horizontal="center" vertical="center"/>
    </xf>
    <xf numFmtId="0" fontId="0" fillId="5" borderId="1" xfId="0" applyFill="1" applyBorder="1"/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9" fontId="9" fillId="0" borderId="1" xfId="2" applyFont="1" applyFill="1" applyBorder="1" applyAlignment="1">
      <alignment horizontal="center" vertical="center"/>
    </xf>
    <xf numFmtId="3" fontId="9" fillId="0" borderId="1" xfId="2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/>
    <xf numFmtId="3" fontId="10" fillId="0" borderId="1" xfId="0" applyNumberFormat="1" applyFont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/>
    </xf>
    <xf numFmtId="1" fontId="0" fillId="6" borderId="1" xfId="0" applyNumberFormat="1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/>
    </xf>
    <xf numFmtId="3" fontId="1" fillId="8" borderId="1" xfId="0" applyNumberFormat="1" applyFont="1" applyFill="1" applyBorder="1" applyAlignment="1">
      <alignment horizontal="center" vertical="center"/>
    </xf>
    <xf numFmtId="165" fontId="1" fillId="8" borderId="1" xfId="0" applyNumberFormat="1" applyFont="1" applyFill="1" applyBorder="1" applyAlignment="1">
      <alignment horizontal="center"/>
    </xf>
    <xf numFmtId="0" fontId="0" fillId="5" borderId="0" xfId="0" applyFill="1" applyAlignment="1">
      <alignment horizontal="center"/>
    </xf>
    <xf numFmtId="165" fontId="0" fillId="5" borderId="4" xfId="0" applyNumberFormat="1" applyFill="1" applyBorder="1" applyAlignment="1">
      <alignment horizontal="center" vertical="center"/>
    </xf>
    <xf numFmtId="165" fontId="0" fillId="9" borderId="1" xfId="0" applyNumberForma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65" fontId="0" fillId="2" borderId="1" xfId="0" applyNumberFormat="1" applyFill="1" applyBorder="1" applyAlignment="1">
      <alignment horizontal="center" vertical="center"/>
    </xf>
    <xf numFmtId="166" fontId="0" fillId="0" borderId="0" xfId="0" applyNumberFormat="1" applyAlignment="1">
      <alignment horizontal="left"/>
    </xf>
    <xf numFmtId="3" fontId="8" fillId="0" borderId="0" xfId="0" applyNumberFormat="1" applyFont="1" applyAlignment="1">
      <alignment horizontal="center" vertical="center"/>
    </xf>
    <xf numFmtId="164" fontId="0" fillId="0" borderId="2" xfId="0" applyNumberFormat="1" applyBorder="1"/>
    <xf numFmtId="3" fontId="0" fillId="0" borderId="1" xfId="0" applyNumberFormat="1" applyBorder="1" applyAlignment="1">
      <alignment horizontal="center"/>
    </xf>
    <xf numFmtId="167" fontId="0" fillId="0" borderId="1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/>
    <xf numFmtId="0" fontId="8" fillId="0" borderId="1" xfId="0" applyFont="1" applyBorder="1" applyAlignment="1">
      <alignment horizontal="center" vertical="center"/>
    </xf>
    <xf numFmtId="9" fontId="15" fillId="0" borderId="1" xfId="2" applyFont="1" applyFill="1" applyBorder="1" applyAlignment="1">
      <alignment horizontal="center" vertical="center"/>
    </xf>
    <xf numFmtId="3" fontId="15" fillId="0" borderId="1" xfId="2" applyNumberFormat="1" applyFont="1" applyFill="1" applyBorder="1" applyAlignment="1">
      <alignment horizontal="center" vertical="center"/>
    </xf>
    <xf numFmtId="3" fontId="0" fillId="0" borderId="2" xfId="0" applyNumberFormat="1" applyBorder="1"/>
    <xf numFmtId="165" fontId="0" fillId="0" borderId="2" xfId="0" applyNumberFormat="1" applyBorder="1"/>
    <xf numFmtId="0" fontId="1" fillId="2" borderId="1" xfId="0" applyFont="1" applyFill="1" applyBorder="1"/>
    <xf numFmtId="3" fontId="1" fillId="2" borderId="1" xfId="0" applyNumberFormat="1" applyFont="1" applyFill="1" applyBorder="1" applyAlignment="1">
      <alignment horizontal="center"/>
    </xf>
    <xf numFmtId="165" fontId="0" fillId="4" borderId="1" xfId="0" applyNumberFormat="1" applyFill="1" applyBorder="1" applyAlignment="1">
      <alignment horizontal="center" vertical="center"/>
    </xf>
    <xf numFmtId="168" fontId="4" fillId="4" borderId="1" xfId="0" applyNumberFormat="1" applyFont="1" applyFill="1" applyBorder="1" applyAlignment="1">
      <alignment horizontal="center" vertical="center"/>
    </xf>
    <xf numFmtId="2" fontId="0" fillId="0" borderId="0" xfId="0" applyNumberFormat="1"/>
    <xf numFmtId="2" fontId="0" fillId="0" borderId="2" xfId="0" applyNumberFormat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2" fillId="0" borderId="14" xfId="0" applyFont="1" applyBorder="1" applyAlignment="1">
      <alignment horizontal="centerContinuous"/>
    </xf>
    <xf numFmtId="0" fontId="0" fillId="0" borderId="15" xfId="0" applyBorder="1"/>
    <xf numFmtId="0" fontId="2" fillId="0" borderId="1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7" xfId="0" applyBorder="1"/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" fillId="10" borderId="9" xfId="0" applyFont="1" applyFill="1" applyBorder="1" applyAlignment="1">
      <alignment horizontal="center"/>
    </xf>
    <xf numFmtId="0" fontId="1" fillId="4" borderId="18" xfId="0" applyFont="1" applyFill="1" applyBorder="1" applyAlignment="1">
      <alignment horizontal="center" vertical="center"/>
    </xf>
    <xf numFmtId="0" fontId="1" fillId="4" borderId="19" xfId="0" applyFont="1" applyFill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4" borderId="23" xfId="0" applyFont="1" applyFill="1" applyBorder="1" applyAlignment="1">
      <alignment horizontal="center" vertical="center"/>
    </xf>
    <xf numFmtId="9" fontId="1" fillId="0" borderId="22" xfId="0" applyNumberFormat="1" applyFont="1" applyBorder="1" applyAlignment="1">
      <alignment horizontal="center" vertical="center"/>
    </xf>
    <xf numFmtId="9" fontId="1" fillId="0" borderId="24" xfId="0" applyNumberFormat="1" applyFont="1" applyBorder="1" applyAlignment="1">
      <alignment horizontal="center" vertical="center"/>
    </xf>
    <xf numFmtId="9" fontId="1" fillId="2" borderId="25" xfId="0" applyNumberFormat="1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5" borderId="22" xfId="0" applyFont="1" applyFill="1" applyBorder="1" applyAlignment="1">
      <alignment horizontal="center" vertical="center"/>
    </xf>
    <xf numFmtId="0" fontId="1" fillId="5" borderId="25" xfId="0" applyFont="1" applyFill="1" applyBorder="1" applyAlignment="1">
      <alignment horizontal="center" vertical="center"/>
    </xf>
    <xf numFmtId="0" fontId="0" fillId="11" borderId="28" xfId="0" applyFill="1" applyBorder="1" applyAlignment="1">
      <alignment horizontal="center" vertical="center"/>
    </xf>
    <xf numFmtId="0" fontId="0" fillId="11" borderId="29" xfId="0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165" fontId="0" fillId="0" borderId="11" xfId="0" applyNumberFormat="1" applyBorder="1" applyAlignment="1">
      <alignment horizontal="center" vertical="center"/>
    </xf>
    <xf numFmtId="2" fontId="0" fillId="0" borderId="28" xfId="0" applyNumberFormat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165" fontId="0" fillId="0" borderId="10" xfId="0" applyNumberForma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165" fontId="0" fillId="0" borderId="13" xfId="0" applyNumberFormat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0" fontId="0" fillId="0" borderId="31" xfId="0" applyBorder="1" applyAlignment="1">
      <alignment horizontal="center" vertical="center"/>
    </xf>
    <xf numFmtId="2" fontId="0" fillId="0" borderId="15" xfId="0" applyNumberForma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165" fontId="0" fillId="0" borderId="17" xfId="0" applyNumberFormat="1" applyBorder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7" fillId="4" borderId="32" xfId="0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17" fillId="4" borderId="33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17" fillId="4" borderId="35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9" fontId="0" fillId="0" borderId="0" xfId="0" applyNumberFormat="1" applyAlignment="1">
      <alignment horizontal="center"/>
    </xf>
    <xf numFmtId="2" fontId="0" fillId="4" borderId="0" xfId="0" applyNumberFormat="1" applyFill="1" applyAlignment="1">
      <alignment horizontal="center"/>
    </xf>
    <xf numFmtId="3" fontId="0" fillId="12" borderId="1" xfId="0" applyNumberFormat="1" applyFill="1" applyBorder="1" applyAlignment="1">
      <alignment horizontal="center"/>
    </xf>
    <xf numFmtId="3" fontId="0" fillId="12" borderId="1" xfId="0" applyNumberFormat="1" applyFill="1" applyBorder="1" applyAlignment="1">
      <alignment horizontal="center" vertical="center"/>
    </xf>
    <xf numFmtId="3" fontId="0" fillId="6" borderId="1" xfId="0" applyNumberForma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2" fontId="14" fillId="0" borderId="0" xfId="0" applyNumberFormat="1" applyFont="1" applyAlignment="1">
      <alignment horizontal="center" vertical="center"/>
    </xf>
    <xf numFmtId="0" fontId="1" fillId="6" borderId="29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165" fontId="1" fillId="6" borderId="11" xfId="0" applyNumberFormat="1" applyFont="1" applyFill="1" applyBorder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165" fontId="1" fillId="6" borderId="13" xfId="0" applyNumberFormat="1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3" fillId="0" borderId="0" xfId="1" applyFill="1"/>
    <xf numFmtId="1" fontId="0" fillId="5" borderId="1" xfId="0" applyNumberFormat="1" applyFill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3" fontId="0" fillId="0" borderId="0" xfId="0" applyNumberFormat="1" applyAlignment="1">
      <alignment horizontal="left"/>
    </xf>
    <xf numFmtId="3" fontId="0" fillId="2" borderId="1" xfId="0" applyNumberFormat="1" applyFill="1" applyBorder="1" applyAlignment="1">
      <alignment horizontal="center"/>
    </xf>
    <xf numFmtId="1" fontId="1" fillId="0" borderId="21" xfId="0" applyNumberFormat="1" applyFont="1" applyBorder="1" applyAlignment="1">
      <alignment horizontal="center" vertical="center"/>
    </xf>
    <xf numFmtId="1" fontId="1" fillId="0" borderId="26" xfId="0" applyNumberFormat="1" applyFont="1" applyBorder="1" applyAlignment="1">
      <alignment horizontal="center" vertical="center"/>
    </xf>
    <xf numFmtId="169" fontId="0" fillId="0" borderId="1" xfId="0" applyNumberFormat="1" applyBorder="1" applyAlignment="1">
      <alignment horizontal="center"/>
    </xf>
    <xf numFmtId="0" fontId="1" fillId="0" borderId="0" xfId="0" applyFont="1" applyAlignment="1">
      <alignment horizontal="right"/>
    </xf>
    <xf numFmtId="0" fontId="1" fillId="5" borderId="1" xfId="0" applyFont="1" applyFill="1" applyBorder="1" applyAlignment="1">
      <alignment horizontal="center"/>
    </xf>
    <xf numFmtId="0" fontId="1" fillId="0" borderId="0" xfId="0" applyFont="1"/>
    <xf numFmtId="2" fontId="0" fillId="0" borderId="1" xfId="0" applyNumberFormat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6" borderId="15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2" fontId="0" fillId="0" borderId="27" xfId="0" applyNumberFormat="1" applyBorder="1" applyAlignment="1">
      <alignment horizontal="center" vertical="center"/>
    </xf>
    <xf numFmtId="0" fontId="1" fillId="6" borderId="29" xfId="0" applyFont="1" applyFill="1" applyBorder="1" applyAlignment="1">
      <alignment horizontal="center" vertical="center"/>
    </xf>
    <xf numFmtId="0" fontId="1" fillId="6" borderId="30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2" fillId="5" borderId="5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165" fontId="0" fillId="0" borderId="4" xfId="0" applyNumberFormat="1" applyBorder="1" applyAlignment="1">
      <alignment horizontal="center" vertical="center"/>
    </xf>
    <xf numFmtId="165" fontId="0" fillId="0" borderId="8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" fontId="0" fillId="0" borderId="0" xfId="0" applyNumberFormat="1"/>
    <xf numFmtId="4" fontId="0" fillId="0" borderId="2" xfId="0" applyNumberFormat="1" applyBorder="1"/>
    <xf numFmtId="2" fontId="0" fillId="0" borderId="1" xfId="0" applyNumberFormat="1" applyFill="1" applyBorder="1"/>
    <xf numFmtId="0" fontId="0" fillId="0" borderId="0" xfId="0" applyBorder="1"/>
    <xf numFmtId="0" fontId="0" fillId="0" borderId="0" xfId="0" applyBorder="1" applyAlignment="1">
      <alignment horizontal="center"/>
    </xf>
    <xf numFmtId="9" fontId="0" fillId="0" borderId="0" xfId="0" applyNumberFormat="1" applyBorder="1" applyAlignment="1">
      <alignment horizontal="center"/>
    </xf>
  </cellXfs>
  <cellStyles count="3">
    <cellStyle name="Κανονικό" xfId="0" builtinId="0"/>
    <cellStyle name="Ποσοστό" xfId="2" builtinId="5"/>
    <cellStyle name="Υπερ-σύνδεση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yVal>
            <c:numRef>
              <c:f>'AKM - ΣΜ'!$B$2:$B$25</c:f>
              <c:numCache>
                <c:formatCode>0</c:formatCode>
                <c:ptCount val="24"/>
                <c:pt idx="0">
                  <c:v>120</c:v>
                </c:pt>
                <c:pt idx="1">
                  <c:v>115</c:v>
                </c:pt>
                <c:pt idx="2">
                  <c:v>132</c:v>
                </c:pt>
                <c:pt idx="3">
                  <c:v>144</c:v>
                </c:pt>
                <c:pt idx="4">
                  <c:v>125</c:v>
                </c:pt>
                <c:pt idx="5">
                  <c:v>123</c:v>
                </c:pt>
                <c:pt idx="6">
                  <c:v>155</c:v>
                </c:pt>
                <c:pt idx="7">
                  <c:v>127</c:v>
                </c:pt>
                <c:pt idx="8">
                  <c:v>118</c:v>
                </c:pt>
                <c:pt idx="9">
                  <c:v>136</c:v>
                </c:pt>
                <c:pt idx="10">
                  <c:v>145</c:v>
                </c:pt>
                <c:pt idx="11">
                  <c:v>137</c:v>
                </c:pt>
                <c:pt idx="12">
                  <c:v>112</c:v>
                </c:pt>
                <c:pt idx="13">
                  <c:v>119</c:v>
                </c:pt>
                <c:pt idx="14">
                  <c:v>123</c:v>
                </c:pt>
                <c:pt idx="15">
                  <c:v>127</c:v>
                </c:pt>
                <c:pt idx="16">
                  <c:v>135</c:v>
                </c:pt>
                <c:pt idx="17">
                  <c:v>151</c:v>
                </c:pt>
                <c:pt idx="18">
                  <c:v>142</c:v>
                </c:pt>
                <c:pt idx="19">
                  <c:v>72</c:v>
                </c:pt>
                <c:pt idx="20">
                  <c:v>85</c:v>
                </c:pt>
                <c:pt idx="21">
                  <c:v>112</c:v>
                </c:pt>
                <c:pt idx="22">
                  <c:v>110</c:v>
                </c:pt>
                <c:pt idx="23">
                  <c:v>119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364-4B7C-89DC-AF7663A71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2143568"/>
        <c:axId val="1892142128"/>
      </c:scatterChart>
      <c:valAx>
        <c:axId val="18921435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892142128"/>
        <c:crosses val="autoZero"/>
        <c:crossBetween val="midCat"/>
      </c:valAx>
      <c:valAx>
        <c:axId val="1892142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89214356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'AKM - ΣΜ'!$B$6:$B$25</c:f>
              <c:numCache>
                <c:formatCode>0</c:formatCode>
                <c:ptCount val="20"/>
                <c:pt idx="0">
                  <c:v>125</c:v>
                </c:pt>
                <c:pt idx="1">
                  <c:v>123</c:v>
                </c:pt>
                <c:pt idx="2">
                  <c:v>155</c:v>
                </c:pt>
                <c:pt idx="3">
                  <c:v>127</c:v>
                </c:pt>
                <c:pt idx="4">
                  <c:v>118</c:v>
                </c:pt>
                <c:pt idx="5">
                  <c:v>136</c:v>
                </c:pt>
                <c:pt idx="6">
                  <c:v>145</c:v>
                </c:pt>
                <c:pt idx="7">
                  <c:v>137</c:v>
                </c:pt>
                <c:pt idx="8">
                  <c:v>112</c:v>
                </c:pt>
                <c:pt idx="9">
                  <c:v>119</c:v>
                </c:pt>
                <c:pt idx="10">
                  <c:v>123</c:v>
                </c:pt>
                <c:pt idx="11">
                  <c:v>127</c:v>
                </c:pt>
                <c:pt idx="12">
                  <c:v>135</c:v>
                </c:pt>
                <c:pt idx="13">
                  <c:v>151</c:v>
                </c:pt>
                <c:pt idx="14">
                  <c:v>142</c:v>
                </c:pt>
                <c:pt idx="15">
                  <c:v>72</c:v>
                </c:pt>
                <c:pt idx="16">
                  <c:v>85</c:v>
                </c:pt>
                <c:pt idx="17">
                  <c:v>112</c:v>
                </c:pt>
                <c:pt idx="18">
                  <c:v>110</c:v>
                </c:pt>
                <c:pt idx="19">
                  <c:v>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592-4B92-9B1B-9F5976AD29F2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'AKM - ΣΜ'!$D$6:$D$25</c:f>
              <c:numCache>
                <c:formatCode>General</c:formatCode>
                <c:ptCount val="20"/>
                <c:pt idx="0">
                  <c:v>127.75</c:v>
                </c:pt>
                <c:pt idx="1">
                  <c:v>129</c:v>
                </c:pt>
                <c:pt idx="2">
                  <c:v>131</c:v>
                </c:pt>
                <c:pt idx="3">
                  <c:v>136.75</c:v>
                </c:pt>
                <c:pt idx="4">
                  <c:v>132.5</c:v>
                </c:pt>
                <c:pt idx="5">
                  <c:v>130.75</c:v>
                </c:pt>
                <c:pt idx="6">
                  <c:v>134</c:v>
                </c:pt>
                <c:pt idx="7">
                  <c:v>131.5</c:v>
                </c:pt>
                <c:pt idx="8">
                  <c:v>134</c:v>
                </c:pt>
                <c:pt idx="9">
                  <c:v>132.5</c:v>
                </c:pt>
                <c:pt idx="10">
                  <c:v>128.25</c:v>
                </c:pt>
                <c:pt idx="11">
                  <c:v>122.75</c:v>
                </c:pt>
                <c:pt idx="12">
                  <c:v>120.25</c:v>
                </c:pt>
                <c:pt idx="13">
                  <c:v>126</c:v>
                </c:pt>
                <c:pt idx="14">
                  <c:v>134</c:v>
                </c:pt>
                <c:pt idx="15">
                  <c:v>138.75</c:v>
                </c:pt>
                <c:pt idx="16">
                  <c:v>125</c:v>
                </c:pt>
                <c:pt idx="17">
                  <c:v>112.5</c:v>
                </c:pt>
                <c:pt idx="18">
                  <c:v>102.75</c:v>
                </c:pt>
                <c:pt idx="19">
                  <c:v>94.75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592-4B92-9B1B-9F5976AD29F2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'AKM - ΣΜ'!$G$6:$G$25</c:f>
              <c:numCache>
                <c:formatCode>General</c:formatCode>
                <c:ptCount val="20"/>
                <c:pt idx="0">
                  <c:v>131.6</c:v>
                </c:pt>
                <c:pt idx="1">
                  <c:v>129.65</c:v>
                </c:pt>
                <c:pt idx="2">
                  <c:v>129.05000000000001</c:v>
                </c:pt>
                <c:pt idx="3">
                  <c:v>139.35</c:v>
                </c:pt>
                <c:pt idx="4">
                  <c:v>132.9</c:v>
                </c:pt>
                <c:pt idx="5">
                  <c:v>128.4</c:v>
                </c:pt>
                <c:pt idx="6">
                  <c:v>132.55000000000001</c:v>
                </c:pt>
                <c:pt idx="7">
                  <c:v>134.65</c:v>
                </c:pt>
                <c:pt idx="8">
                  <c:v>135.95000000000002</c:v>
                </c:pt>
                <c:pt idx="9">
                  <c:v>128.45000000000002</c:v>
                </c:pt>
                <c:pt idx="10">
                  <c:v>124.75</c:v>
                </c:pt>
                <c:pt idx="11">
                  <c:v>121.9</c:v>
                </c:pt>
                <c:pt idx="12">
                  <c:v>122.15</c:v>
                </c:pt>
                <c:pt idx="13">
                  <c:v>128.19999999999999</c:v>
                </c:pt>
                <c:pt idx="14">
                  <c:v>138</c:v>
                </c:pt>
                <c:pt idx="15">
                  <c:v>140.6</c:v>
                </c:pt>
                <c:pt idx="16">
                  <c:v>114.75</c:v>
                </c:pt>
                <c:pt idx="17">
                  <c:v>103.05</c:v>
                </c:pt>
                <c:pt idx="18">
                  <c:v>101.75</c:v>
                </c:pt>
                <c:pt idx="19">
                  <c:v>99.8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592-4B92-9B1B-9F5976AD29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006288"/>
        <c:axId val="13007728"/>
      </c:lineChart>
      <c:catAx>
        <c:axId val="13006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3007728"/>
        <c:crosses val="autoZero"/>
        <c:auto val="1"/>
        <c:lblAlgn val="ctr"/>
        <c:lblOffset val="100"/>
        <c:noMultiLvlLbl val="0"/>
      </c:catAx>
      <c:valAx>
        <c:axId val="13007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30062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'Απλή Εκθετική Εξομάλυνση'!$B$1</c:f>
              <c:strCache>
                <c:ptCount val="1"/>
                <c:pt idx="0">
                  <c:v>Ζήτηση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'Απλή Εκθετική Εξομάλυνση'!$B$2:$B$25</c:f>
              <c:numCache>
                <c:formatCode>#,##0</c:formatCode>
                <c:ptCount val="24"/>
                <c:pt idx="0">
                  <c:v>120</c:v>
                </c:pt>
                <c:pt idx="1">
                  <c:v>115</c:v>
                </c:pt>
                <c:pt idx="2">
                  <c:v>132</c:v>
                </c:pt>
                <c:pt idx="3">
                  <c:v>144</c:v>
                </c:pt>
                <c:pt idx="4">
                  <c:v>125</c:v>
                </c:pt>
                <c:pt idx="5">
                  <c:v>123</c:v>
                </c:pt>
                <c:pt idx="6">
                  <c:v>155</c:v>
                </c:pt>
                <c:pt idx="7">
                  <c:v>127</c:v>
                </c:pt>
                <c:pt idx="8">
                  <c:v>118</c:v>
                </c:pt>
                <c:pt idx="9">
                  <c:v>136</c:v>
                </c:pt>
                <c:pt idx="10">
                  <c:v>145</c:v>
                </c:pt>
                <c:pt idx="11">
                  <c:v>137</c:v>
                </c:pt>
                <c:pt idx="12">
                  <c:v>112</c:v>
                </c:pt>
                <c:pt idx="13">
                  <c:v>119</c:v>
                </c:pt>
                <c:pt idx="14">
                  <c:v>123</c:v>
                </c:pt>
                <c:pt idx="15">
                  <c:v>127</c:v>
                </c:pt>
                <c:pt idx="16">
                  <c:v>135</c:v>
                </c:pt>
                <c:pt idx="17">
                  <c:v>151</c:v>
                </c:pt>
                <c:pt idx="18">
                  <c:v>142</c:v>
                </c:pt>
                <c:pt idx="19">
                  <c:v>72</c:v>
                </c:pt>
                <c:pt idx="20">
                  <c:v>85</c:v>
                </c:pt>
                <c:pt idx="21">
                  <c:v>112</c:v>
                </c:pt>
                <c:pt idx="22">
                  <c:v>110</c:v>
                </c:pt>
                <c:pt idx="23">
                  <c:v>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0B-4EAC-A905-A419B0DE6EDB}"/>
            </c:ext>
          </c:extLst>
        </c:ser>
        <c:ser>
          <c:idx val="1"/>
          <c:order val="1"/>
          <c:tx>
            <c:strRef>
              <c:f>'Απλή Εκθετική Εξομάλυνση'!$C$1</c:f>
              <c:strCache>
                <c:ptCount val="1"/>
                <c:pt idx="0">
                  <c:v>Πρόβλεψη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'Απλή Εκθετική Εξομάλυνση'!$C$2:$C$25</c:f>
              <c:numCache>
                <c:formatCode>0</c:formatCode>
                <c:ptCount val="24"/>
                <c:pt idx="0" formatCode="General">
                  <c:v>120</c:v>
                </c:pt>
                <c:pt idx="1">
                  <c:v>120</c:v>
                </c:pt>
                <c:pt idx="2">
                  <c:v>117</c:v>
                </c:pt>
                <c:pt idx="3">
                  <c:v>126</c:v>
                </c:pt>
                <c:pt idx="4">
                  <c:v>136.80000000000001</c:v>
                </c:pt>
                <c:pt idx="5">
                  <c:v>129.72</c:v>
                </c:pt>
                <c:pt idx="6">
                  <c:v>125.688</c:v>
                </c:pt>
                <c:pt idx="7">
                  <c:v>143.27520000000001</c:v>
                </c:pt>
                <c:pt idx="8">
                  <c:v>133.51008000000002</c:v>
                </c:pt>
                <c:pt idx="9">
                  <c:v>124.20403200000001</c:v>
                </c:pt>
                <c:pt idx="10">
                  <c:v>131.2816128</c:v>
                </c:pt>
                <c:pt idx="11">
                  <c:v>139.51264512</c:v>
                </c:pt>
                <c:pt idx="12">
                  <c:v>138.00505804800002</c:v>
                </c:pt>
                <c:pt idx="13">
                  <c:v>122.40202321920002</c:v>
                </c:pt>
                <c:pt idx="14">
                  <c:v>120.36080928768</c:v>
                </c:pt>
                <c:pt idx="15">
                  <c:v>121.944323715072</c:v>
                </c:pt>
                <c:pt idx="16">
                  <c:v>124.97772948602881</c:v>
                </c:pt>
                <c:pt idx="17">
                  <c:v>130.99109179441152</c:v>
                </c:pt>
                <c:pt idx="18">
                  <c:v>142.9964367177646</c:v>
                </c:pt>
                <c:pt idx="19">
                  <c:v>142.39857468710585</c:v>
                </c:pt>
                <c:pt idx="20">
                  <c:v>100.15942987484235</c:v>
                </c:pt>
                <c:pt idx="21">
                  <c:v>91.06377194993695</c:v>
                </c:pt>
                <c:pt idx="22">
                  <c:v>103.62550877997478</c:v>
                </c:pt>
                <c:pt idx="23">
                  <c:v>107.45020351198991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0B-4EAC-A905-A419B0DE6E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6682063"/>
        <c:axId val="1976682543"/>
      </c:lineChart>
      <c:catAx>
        <c:axId val="1976682063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76682543"/>
        <c:crosses val="autoZero"/>
        <c:auto val="1"/>
        <c:lblAlgn val="ctr"/>
        <c:lblOffset val="100"/>
        <c:noMultiLvlLbl val="0"/>
      </c:catAx>
      <c:valAx>
        <c:axId val="19766825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7668206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'Holt - Winters'!$B$2:$B$13</c:f>
              <c:strCache>
                <c:ptCount val="12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</c:strCache>
            </c:strRef>
          </c:cat>
          <c:val>
            <c:numRef>
              <c:f>'Holt - Winters'!$C$2:$C$13</c:f>
              <c:numCache>
                <c:formatCode>General</c:formatCode>
                <c:ptCount val="12"/>
                <c:pt idx="0">
                  <c:v>450</c:v>
                </c:pt>
                <c:pt idx="1">
                  <c:v>560</c:v>
                </c:pt>
                <c:pt idx="2">
                  <c:v>620</c:v>
                </c:pt>
                <c:pt idx="3">
                  <c:v>580</c:v>
                </c:pt>
                <c:pt idx="4">
                  <c:v>490</c:v>
                </c:pt>
                <c:pt idx="5">
                  <c:v>600</c:v>
                </c:pt>
                <c:pt idx="6">
                  <c:v>650</c:v>
                </c:pt>
                <c:pt idx="7">
                  <c:v>610</c:v>
                </c:pt>
                <c:pt idx="8">
                  <c:v>500</c:v>
                </c:pt>
                <c:pt idx="9">
                  <c:v>610</c:v>
                </c:pt>
                <c:pt idx="10">
                  <c:v>670</c:v>
                </c:pt>
                <c:pt idx="11">
                  <c:v>630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7E4-4D98-890A-5209AC5208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3981215"/>
        <c:axId val="443979295"/>
      </c:lineChart>
      <c:catAx>
        <c:axId val="4439812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443979295"/>
        <c:crosses val="autoZero"/>
        <c:auto val="1"/>
        <c:lblAlgn val="ctr"/>
        <c:lblOffset val="100"/>
        <c:noMultiLvlLbl val="0"/>
      </c:catAx>
      <c:valAx>
        <c:axId val="44397929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4439812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882093621792424E-2"/>
          <c:y val="5.0975713283688877E-2"/>
          <c:w val="0.89363415131361013"/>
          <c:h val="0.89104493188019107"/>
        </c:manualLayout>
      </c:layout>
      <c:scatterChart>
        <c:scatterStyle val="lineMarker"/>
        <c:varyColors val="0"/>
        <c:ser>
          <c:idx val="0"/>
          <c:order val="0"/>
          <c:tx>
            <c:strRef>
              <c:f>'Simple Linear'!$C$1</c:f>
              <c:strCache>
                <c:ptCount val="1"/>
                <c:pt idx="0">
                  <c:v>Έσοδα (y)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'Simple Linear'!$B$2:$B$34</c:f>
              <c:numCache>
                <c:formatCode>#,##0</c:formatCode>
                <c:ptCount val="33"/>
                <c:pt idx="0">
                  <c:v>2200</c:v>
                </c:pt>
                <c:pt idx="1">
                  <c:v>1480</c:v>
                </c:pt>
                <c:pt idx="2">
                  <c:v>1950</c:v>
                </c:pt>
                <c:pt idx="3">
                  <c:v>2010</c:v>
                </c:pt>
                <c:pt idx="4">
                  <c:v>2000</c:v>
                </c:pt>
                <c:pt idx="5">
                  <c:v>1350</c:v>
                </c:pt>
                <c:pt idx="6">
                  <c:v>1980</c:v>
                </c:pt>
                <c:pt idx="7">
                  <c:v>1500</c:v>
                </c:pt>
                <c:pt idx="8">
                  <c:v>2290</c:v>
                </c:pt>
                <c:pt idx="9">
                  <c:v>2000</c:v>
                </c:pt>
                <c:pt idx="10">
                  <c:v>1450</c:v>
                </c:pt>
                <c:pt idx="11">
                  <c:v>2020</c:v>
                </c:pt>
                <c:pt idx="12">
                  <c:v>2050</c:v>
                </c:pt>
                <c:pt idx="13">
                  <c:v>1920</c:v>
                </c:pt>
                <c:pt idx="14">
                  <c:v>1650</c:v>
                </c:pt>
                <c:pt idx="15">
                  <c:v>1580</c:v>
                </c:pt>
                <c:pt idx="16">
                  <c:v>1600</c:v>
                </c:pt>
                <c:pt idx="17">
                  <c:v>2100</c:v>
                </c:pt>
                <c:pt idx="18">
                  <c:v>1750</c:v>
                </c:pt>
                <c:pt idx="19">
                  <c:v>2090</c:v>
                </c:pt>
                <c:pt idx="20">
                  <c:v>1540</c:v>
                </c:pt>
                <c:pt idx="21">
                  <c:v>2320</c:v>
                </c:pt>
                <c:pt idx="22">
                  <c:v>1900</c:v>
                </c:pt>
                <c:pt idx="23">
                  <c:v>1640</c:v>
                </c:pt>
                <c:pt idx="24">
                  <c:v>2310</c:v>
                </c:pt>
                <c:pt idx="25">
                  <c:v>1980</c:v>
                </c:pt>
                <c:pt idx="26">
                  <c:v>1505</c:v>
                </c:pt>
                <c:pt idx="27">
                  <c:v>2120</c:v>
                </c:pt>
                <c:pt idx="28">
                  <c:v>2200</c:v>
                </c:pt>
                <c:pt idx="29">
                  <c:v>2010</c:v>
                </c:pt>
                <c:pt idx="30">
                  <c:v>1500</c:v>
                </c:pt>
                <c:pt idx="31">
                  <c:v>2000</c:v>
                </c:pt>
                <c:pt idx="32">
                  <c:v>1990</c:v>
                </c:pt>
              </c:numCache>
            </c:numRef>
          </c:xVal>
          <c:yVal>
            <c:numRef>
              <c:f>'Simple Linear'!$C$2:$C$34</c:f>
              <c:numCache>
                <c:formatCode>#,##0</c:formatCode>
                <c:ptCount val="33"/>
                <c:pt idx="0">
                  <c:v>192111</c:v>
                </c:pt>
                <c:pt idx="1">
                  <c:v>127683</c:v>
                </c:pt>
                <c:pt idx="2">
                  <c:v>169506</c:v>
                </c:pt>
                <c:pt idx="3">
                  <c:v>171357</c:v>
                </c:pt>
                <c:pt idx="4">
                  <c:v>167807</c:v>
                </c:pt>
                <c:pt idx="5">
                  <c:v>116536</c:v>
                </c:pt>
                <c:pt idx="6">
                  <c:v>179603</c:v>
                </c:pt>
                <c:pt idx="7">
                  <c:v>127837</c:v>
                </c:pt>
                <c:pt idx="8">
                  <c:v>198215</c:v>
                </c:pt>
                <c:pt idx="9">
                  <c:v>178545</c:v>
                </c:pt>
                <c:pt idx="10">
                  <c:v>117605</c:v>
                </c:pt>
                <c:pt idx="11">
                  <c:v>173482</c:v>
                </c:pt>
                <c:pt idx="12">
                  <c:v>175233</c:v>
                </c:pt>
                <c:pt idx="13">
                  <c:v>158807</c:v>
                </c:pt>
                <c:pt idx="14">
                  <c:v>140204</c:v>
                </c:pt>
                <c:pt idx="15">
                  <c:v>129904</c:v>
                </c:pt>
                <c:pt idx="16">
                  <c:v>138673</c:v>
                </c:pt>
                <c:pt idx="17">
                  <c:v>186633</c:v>
                </c:pt>
                <c:pt idx="18">
                  <c:v>146080</c:v>
                </c:pt>
                <c:pt idx="19">
                  <c:v>186140</c:v>
                </c:pt>
                <c:pt idx="20">
                  <c:v>119832</c:v>
                </c:pt>
                <c:pt idx="21">
                  <c:v>199698</c:v>
                </c:pt>
                <c:pt idx="22">
                  <c:v>151748</c:v>
                </c:pt>
                <c:pt idx="23">
                  <c:v>128349</c:v>
                </c:pt>
                <c:pt idx="24">
                  <c:v>195261</c:v>
                </c:pt>
                <c:pt idx="25">
                  <c:v>160863</c:v>
                </c:pt>
                <c:pt idx="26">
                  <c:v>116277</c:v>
                </c:pt>
                <c:pt idx="27">
                  <c:v>181193</c:v>
                </c:pt>
                <c:pt idx="28">
                  <c:v>185659</c:v>
                </c:pt>
                <c:pt idx="29">
                  <c:v>170129</c:v>
                </c:pt>
                <c:pt idx="30">
                  <c:v>112497</c:v>
                </c:pt>
                <c:pt idx="31">
                  <c:v>171560</c:v>
                </c:pt>
                <c:pt idx="32">
                  <c:v>165940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C0D-4B66-BB51-A78448A597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39498048"/>
        <c:axId val="1539505728"/>
      </c:scatterChart>
      <c:valAx>
        <c:axId val="15394980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539505728"/>
        <c:crosses val="autoZero"/>
        <c:crossBetween val="midCat"/>
      </c:valAx>
      <c:valAx>
        <c:axId val="1539505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53949804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882093621792424E-2"/>
          <c:y val="5.0975713283688877E-2"/>
          <c:w val="0.89363415131361013"/>
          <c:h val="0.89104493188019107"/>
        </c:manualLayout>
      </c:layout>
      <c:scatterChart>
        <c:scatterStyle val="lineMarker"/>
        <c:varyColors val="0"/>
        <c:ser>
          <c:idx val="0"/>
          <c:order val="0"/>
          <c:tx>
            <c:strRef>
              <c:f>'Simple Linear'!$C$1</c:f>
              <c:strCache>
                <c:ptCount val="1"/>
                <c:pt idx="0">
                  <c:v>Έσοδα (y)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'Simple Linear'!$B$2:$B$34</c:f>
              <c:numCache>
                <c:formatCode>#,##0</c:formatCode>
                <c:ptCount val="33"/>
                <c:pt idx="0">
                  <c:v>2200</c:v>
                </c:pt>
                <c:pt idx="1">
                  <c:v>1480</c:v>
                </c:pt>
                <c:pt idx="2">
                  <c:v>1950</c:v>
                </c:pt>
                <c:pt idx="3">
                  <c:v>2010</c:v>
                </c:pt>
                <c:pt idx="4">
                  <c:v>2000</c:v>
                </c:pt>
                <c:pt idx="5">
                  <c:v>1350</c:v>
                </c:pt>
                <c:pt idx="6">
                  <c:v>1980</c:v>
                </c:pt>
                <c:pt idx="7">
                  <c:v>1500</c:v>
                </c:pt>
                <c:pt idx="8">
                  <c:v>2290</c:v>
                </c:pt>
                <c:pt idx="9">
                  <c:v>2000</c:v>
                </c:pt>
                <c:pt idx="10">
                  <c:v>1450</c:v>
                </c:pt>
                <c:pt idx="11">
                  <c:v>2020</c:v>
                </c:pt>
                <c:pt idx="12">
                  <c:v>2050</c:v>
                </c:pt>
                <c:pt idx="13">
                  <c:v>1920</c:v>
                </c:pt>
                <c:pt idx="14">
                  <c:v>1650</c:v>
                </c:pt>
                <c:pt idx="15">
                  <c:v>1580</c:v>
                </c:pt>
                <c:pt idx="16">
                  <c:v>1600</c:v>
                </c:pt>
                <c:pt idx="17">
                  <c:v>2100</c:v>
                </c:pt>
                <c:pt idx="18">
                  <c:v>1750</c:v>
                </c:pt>
                <c:pt idx="19">
                  <c:v>2090</c:v>
                </c:pt>
                <c:pt idx="20">
                  <c:v>1540</c:v>
                </c:pt>
                <c:pt idx="21">
                  <c:v>2320</c:v>
                </c:pt>
                <c:pt idx="22">
                  <c:v>1900</c:v>
                </c:pt>
                <c:pt idx="23">
                  <c:v>1640</c:v>
                </c:pt>
                <c:pt idx="24">
                  <c:v>2310</c:v>
                </c:pt>
                <c:pt idx="25">
                  <c:v>1980</c:v>
                </c:pt>
                <c:pt idx="26">
                  <c:v>1505</c:v>
                </c:pt>
                <c:pt idx="27">
                  <c:v>2120</c:v>
                </c:pt>
                <c:pt idx="28">
                  <c:v>2200</c:v>
                </c:pt>
                <c:pt idx="29">
                  <c:v>2010</c:v>
                </c:pt>
                <c:pt idx="30">
                  <c:v>1500</c:v>
                </c:pt>
                <c:pt idx="31">
                  <c:v>2000</c:v>
                </c:pt>
                <c:pt idx="32">
                  <c:v>1990</c:v>
                </c:pt>
              </c:numCache>
            </c:numRef>
          </c:xVal>
          <c:yVal>
            <c:numRef>
              <c:f>'Simple Linear'!$C$2:$C$34</c:f>
              <c:numCache>
                <c:formatCode>#,##0</c:formatCode>
                <c:ptCount val="33"/>
                <c:pt idx="0">
                  <c:v>192111</c:v>
                </c:pt>
                <c:pt idx="1">
                  <c:v>127683</c:v>
                </c:pt>
                <c:pt idx="2">
                  <c:v>169506</c:v>
                </c:pt>
                <c:pt idx="3">
                  <c:v>171357</c:v>
                </c:pt>
                <c:pt idx="4">
                  <c:v>167807</c:v>
                </c:pt>
                <c:pt idx="5">
                  <c:v>116536</c:v>
                </c:pt>
                <c:pt idx="6">
                  <c:v>179603</c:v>
                </c:pt>
                <c:pt idx="7">
                  <c:v>127837</c:v>
                </c:pt>
                <c:pt idx="8">
                  <c:v>198215</c:v>
                </c:pt>
                <c:pt idx="9">
                  <c:v>178545</c:v>
                </c:pt>
                <c:pt idx="10">
                  <c:v>117605</c:v>
                </c:pt>
                <c:pt idx="11">
                  <c:v>173482</c:v>
                </c:pt>
                <c:pt idx="12">
                  <c:v>175233</c:v>
                </c:pt>
                <c:pt idx="13">
                  <c:v>158807</c:v>
                </c:pt>
                <c:pt idx="14">
                  <c:v>140204</c:v>
                </c:pt>
                <c:pt idx="15">
                  <c:v>129904</c:v>
                </c:pt>
                <c:pt idx="16">
                  <c:v>138673</c:v>
                </c:pt>
                <c:pt idx="17">
                  <c:v>186633</c:v>
                </c:pt>
                <c:pt idx="18">
                  <c:v>146080</c:v>
                </c:pt>
                <c:pt idx="19">
                  <c:v>186140</c:v>
                </c:pt>
                <c:pt idx="20">
                  <c:v>119832</c:v>
                </c:pt>
                <c:pt idx="21">
                  <c:v>199698</c:v>
                </c:pt>
                <c:pt idx="22">
                  <c:v>151748</c:v>
                </c:pt>
                <c:pt idx="23">
                  <c:v>128349</c:v>
                </c:pt>
                <c:pt idx="24">
                  <c:v>195261</c:v>
                </c:pt>
                <c:pt idx="25">
                  <c:v>160863</c:v>
                </c:pt>
                <c:pt idx="26">
                  <c:v>116277</c:v>
                </c:pt>
                <c:pt idx="27">
                  <c:v>181193</c:v>
                </c:pt>
                <c:pt idx="28">
                  <c:v>185659</c:v>
                </c:pt>
                <c:pt idx="29">
                  <c:v>170129</c:v>
                </c:pt>
                <c:pt idx="30">
                  <c:v>112497</c:v>
                </c:pt>
                <c:pt idx="31">
                  <c:v>171560</c:v>
                </c:pt>
                <c:pt idx="32">
                  <c:v>165940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38-450E-AB4C-B0ECC70BBA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39498048"/>
        <c:axId val="1539505728"/>
      </c:scatterChart>
      <c:valAx>
        <c:axId val="15394980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539505728"/>
        <c:crosses val="autoZero"/>
        <c:crossBetween val="midCat"/>
      </c:valAx>
      <c:valAx>
        <c:axId val="1539505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53949804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'Multiple Regression'!$C$2:$C$34</c:f>
              <c:numCache>
                <c:formatCode>General</c:formatCode>
                <c:ptCount val="33"/>
                <c:pt idx="0">
                  <c:v>90</c:v>
                </c:pt>
                <c:pt idx="1">
                  <c:v>80</c:v>
                </c:pt>
                <c:pt idx="2">
                  <c:v>90</c:v>
                </c:pt>
                <c:pt idx="3">
                  <c:v>90</c:v>
                </c:pt>
                <c:pt idx="4">
                  <c:v>88</c:v>
                </c:pt>
                <c:pt idx="5">
                  <c:v>80</c:v>
                </c:pt>
                <c:pt idx="6">
                  <c:v>88</c:v>
                </c:pt>
                <c:pt idx="7">
                  <c:v>82</c:v>
                </c:pt>
                <c:pt idx="8">
                  <c:v>90</c:v>
                </c:pt>
                <c:pt idx="9">
                  <c:v>88</c:v>
                </c:pt>
                <c:pt idx="10">
                  <c:v>81</c:v>
                </c:pt>
                <c:pt idx="11">
                  <c:v>87</c:v>
                </c:pt>
                <c:pt idx="12">
                  <c:v>88</c:v>
                </c:pt>
                <c:pt idx="13">
                  <c:v>85</c:v>
                </c:pt>
                <c:pt idx="14">
                  <c:v>85</c:v>
                </c:pt>
                <c:pt idx="15">
                  <c:v>84</c:v>
                </c:pt>
                <c:pt idx="16">
                  <c:v>82</c:v>
                </c:pt>
                <c:pt idx="17">
                  <c:v>88</c:v>
                </c:pt>
                <c:pt idx="18">
                  <c:v>85</c:v>
                </c:pt>
                <c:pt idx="19">
                  <c:v>88</c:v>
                </c:pt>
                <c:pt idx="20">
                  <c:v>80</c:v>
                </c:pt>
                <c:pt idx="21">
                  <c:v>90</c:v>
                </c:pt>
                <c:pt idx="22">
                  <c:v>85</c:v>
                </c:pt>
                <c:pt idx="23">
                  <c:v>82</c:v>
                </c:pt>
                <c:pt idx="24">
                  <c:v>90</c:v>
                </c:pt>
                <c:pt idx="25">
                  <c:v>87</c:v>
                </c:pt>
                <c:pt idx="26">
                  <c:v>80</c:v>
                </c:pt>
                <c:pt idx="27">
                  <c:v>88</c:v>
                </c:pt>
                <c:pt idx="28">
                  <c:v>89</c:v>
                </c:pt>
                <c:pt idx="29">
                  <c:v>87</c:v>
                </c:pt>
                <c:pt idx="30">
                  <c:v>81</c:v>
                </c:pt>
                <c:pt idx="31">
                  <c:v>87</c:v>
                </c:pt>
                <c:pt idx="32">
                  <c:v>86</c:v>
                </c:pt>
              </c:numCache>
            </c:numRef>
          </c:xVal>
          <c:yVal>
            <c:numRef>
              <c:f>'Multiple Regression'!$D$2:$D$34</c:f>
              <c:numCache>
                <c:formatCode>#,##0</c:formatCode>
                <c:ptCount val="33"/>
                <c:pt idx="0">
                  <c:v>192111</c:v>
                </c:pt>
                <c:pt idx="1">
                  <c:v>127683</c:v>
                </c:pt>
                <c:pt idx="2">
                  <c:v>169506</c:v>
                </c:pt>
                <c:pt idx="3">
                  <c:v>171357</c:v>
                </c:pt>
                <c:pt idx="4">
                  <c:v>167807</c:v>
                </c:pt>
                <c:pt idx="5">
                  <c:v>116536</c:v>
                </c:pt>
                <c:pt idx="6">
                  <c:v>179603</c:v>
                </c:pt>
                <c:pt idx="7">
                  <c:v>127837</c:v>
                </c:pt>
                <c:pt idx="8">
                  <c:v>198215</c:v>
                </c:pt>
                <c:pt idx="9">
                  <c:v>178545</c:v>
                </c:pt>
                <c:pt idx="10">
                  <c:v>117605</c:v>
                </c:pt>
                <c:pt idx="11">
                  <c:v>173482</c:v>
                </c:pt>
                <c:pt idx="12">
                  <c:v>175233</c:v>
                </c:pt>
                <c:pt idx="13">
                  <c:v>158807</c:v>
                </c:pt>
                <c:pt idx="14">
                  <c:v>140204</c:v>
                </c:pt>
                <c:pt idx="15">
                  <c:v>129904</c:v>
                </c:pt>
                <c:pt idx="16">
                  <c:v>138673</c:v>
                </c:pt>
                <c:pt idx="17">
                  <c:v>186633</c:v>
                </c:pt>
                <c:pt idx="18">
                  <c:v>146080</c:v>
                </c:pt>
                <c:pt idx="19">
                  <c:v>186140</c:v>
                </c:pt>
                <c:pt idx="20">
                  <c:v>119832</c:v>
                </c:pt>
                <c:pt idx="21">
                  <c:v>199698</c:v>
                </c:pt>
                <c:pt idx="22">
                  <c:v>151748</c:v>
                </c:pt>
                <c:pt idx="23">
                  <c:v>128349</c:v>
                </c:pt>
                <c:pt idx="24">
                  <c:v>195261</c:v>
                </c:pt>
                <c:pt idx="25">
                  <c:v>160863</c:v>
                </c:pt>
                <c:pt idx="26">
                  <c:v>116277</c:v>
                </c:pt>
                <c:pt idx="27">
                  <c:v>181193</c:v>
                </c:pt>
                <c:pt idx="28">
                  <c:v>185659</c:v>
                </c:pt>
                <c:pt idx="29">
                  <c:v>170129</c:v>
                </c:pt>
                <c:pt idx="30">
                  <c:v>112497</c:v>
                </c:pt>
                <c:pt idx="31">
                  <c:v>171560</c:v>
                </c:pt>
                <c:pt idx="32">
                  <c:v>165940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754-46E5-9F1C-321BE7A974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39521568"/>
        <c:axId val="1539522048"/>
      </c:scatterChart>
      <c:valAx>
        <c:axId val="15395215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539522048"/>
        <c:crosses val="autoZero"/>
        <c:crossBetween val="midCat"/>
      </c:valAx>
      <c:valAx>
        <c:axId val="15395220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53952156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'ΑR(3) Results'!$K$5:$K$25</c:f>
              <c:numCache>
                <c:formatCode>0</c:formatCode>
                <c:ptCount val="21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  <c:pt idx="17">
                  <c:v>2020</c:v>
                </c:pt>
                <c:pt idx="18">
                  <c:v>2021</c:v>
                </c:pt>
                <c:pt idx="19">
                  <c:v>2022</c:v>
                </c:pt>
                <c:pt idx="20">
                  <c:v>2023</c:v>
                </c:pt>
              </c:numCache>
            </c:numRef>
          </c:xVal>
          <c:yVal>
            <c:numRef>
              <c:f>'ΑR(3) Results'!$L$5:$L$25</c:f>
              <c:numCache>
                <c:formatCode>0</c:formatCode>
                <c:ptCount val="21"/>
                <c:pt idx="0">
                  <c:v>144</c:v>
                </c:pt>
                <c:pt idx="1">
                  <c:v>125</c:v>
                </c:pt>
                <c:pt idx="2">
                  <c:v>123</c:v>
                </c:pt>
                <c:pt idx="3">
                  <c:v>155</c:v>
                </c:pt>
                <c:pt idx="4">
                  <c:v>127</c:v>
                </c:pt>
                <c:pt idx="5">
                  <c:v>118</c:v>
                </c:pt>
                <c:pt idx="6">
                  <c:v>136</c:v>
                </c:pt>
                <c:pt idx="7">
                  <c:v>145</c:v>
                </c:pt>
                <c:pt idx="8">
                  <c:v>137</c:v>
                </c:pt>
                <c:pt idx="9">
                  <c:v>112</c:v>
                </c:pt>
                <c:pt idx="10">
                  <c:v>119</c:v>
                </c:pt>
                <c:pt idx="11">
                  <c:v>123</c:v>
                </c:pt>
                <c:pt idx="12">
                  <c:v>127</c:v>
                </c:pt>
                <c:pt idx="13">
                  <c:v>135</c:v>
                </c:pt>
                <c:pt idx="14">
                  <c:v>151</c:v>
                </c:pt>
                <c:pt idx="15">
                  <c:v>142</c:v>
                </c:pt>
                <c:pt idx="16">
                  <c:v>72</c:v>
                </c:pt>
                <c:pt idx="17">
                  <c:v>85</c:v>
                </c:pt>
                <c:pt idx="18">
                  <c:v>112</c:v>
                </c:pt>
                <c:pt idx="19">
                  <c:v>110</c:v>
                </c:pt>
                <c:pt idx="20">
                  <c:v>119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FB2-4381-8F27-CFFCFD8BEB77}"/>
            </c:ext>
          </c:extLst>
        </c:ser>
        <c:ser>
          <c:idx val="1"/>
          <c:order val="1"/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'ΑR(3) Results'!$K$5:$K$25</c:f>
              <c:numCache>
                <c:formatCode>0</c:formatCode>
                <c:ptCount val="21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  <c:pt idx="15">
                  <c:v>2018</c:v>
                </c:pt>
                <c:pt idx="16">
                  <c:v>2019</c:v>
                </c:pt>
                <c:pt idx="17">
                  <c:v>2020</c:v>
                </c:pt>
                <c:pt idx="18">
                  <c:v>2021</c:v>
                </c:pt>
                <c:pt idx="19">
                  <c:v>2022</c:v>
                </c:pt>
                <c:pt idx="20">
                  <c:v>2023</c:v>
                </c:pt>
              </c:numCache>
            </c:numRef>
          </c:xVal>
          <c:yVal>
            <c:numRef>
              <c:f>'ΑR(3) Results'!$M$5:$M$25</c:f>
              <c:numCache>
                <c:formatCode>0</c:formatCode>
                <c:ptCount val="21"/>
                <c:pt idx="0">
                  <c:v>132.20706168689591</c:v>
                </c:pt>
                <c:pt idx="1">
                  <c:v>130.44799986531135</c:v>
                </c:pt>
                <c:pt idx="2">
                  <c:v>117.30025737371551</c:v>
                </c:pt>
                <c:pt idx="3">
                  <c:v>127.56420180047184</c:v>
                </c:pt>
                <c:pt idx="4">
                  <c:v>143.45948993531505</c:v>
                </c:pt>
                <c:pt idx="5">
                  <c:v>111.40361795571198</c:v>
                </c:pt>
                <c:pt idx="6">
                  <c:v>126.10320553273584</c:v>
                </c:pt>
                <c:pt idx="7">
                  <c:v>134.79657104512202</c:v>
                </c:pt>
                <c:pt idx="8">
                  <c:v>129.87504881967254</c:v>
                </c:pt>
                <c:pt idx="9">
                  <c:v>124.94888620713782</c:v>
                </c:pt>
                <c:pt idx="10">
                  <c:v>115.63533992875367</c:v>
                </c:pt>
                <c:pt idx="11">
                  <c:v>129.59247290631009</c:v>
                </c:pt>
                <c:pt idx="12">
                  <c:v>123.15534327889648</c:v>
                </c:pt>
                <c:pt idx="13">
                  <c:v>125.2830745907161</c:v>
                </c:pt>
                <c:pt idx="14">
                  <c:v>129.14204727497679</c:v>
                </c:pt>
                <c:pt idx="15">
                  <c:v>135.96255179349637</c:v>
                </c:pt>
                <c:pt idx="16">
                  <c:v>124.9592602286267</c:v>
                </c:pt>
                <c:pt idx="17">
                  <c:v>90.629390872300817</c:v>
                </c:pt>
                <c:pt idx="18">
                  <c:v>128.74865874055979</c:v>
                </c:pt>
                <c:pt idx="19">
                  <c:v>123.26950282935633</c:v>
                </c:pt>
                <c:pt idx="20">
                  <c:v>112.51601733391715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FB2-4381-8F27-CFFCFD8BEB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97353375"/>
        <c:axId val="1095938943"/>
      </c:scatterChart>
      <c:valAx>
        <c:axId val="109735337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095938943"/>
        <c:crosses val="autoZero"/>
        <c:crossBetween val="midCat"/>
      </c:valAx>
      <c:valAx>
        <c:axId val="10959389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097353375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43392</xdr:colOff>
      <xdr:row>4</xdr:row>
      <xdr:rowOff>988</xdr:rowOff>
    </xdr:from>
    <xdr:to>
      <xdr:col>13</xdr:col>
      <xdr:colOff>600075</xdr:colOff>
      <xdr:row>9</xdr:row>
      <xdr:rowOff>57376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38137753-DCAA-4B5E-B5DF-2E90FEA5D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25867" y="734413"/>
          <a:ext cx="2718858" cy="961263"/>
        </a:xfrm>
        <a:prstGeom prst="rect">
          <a:avLst/>
        </a:prstGeom>
      </xdr:spPr>
    </xdr:pic>
    <xdr:clientData/>
  </xdr:twoCellAnchor>
  <xdr:twoCellAnchor>
    <xdr:from>
      <xdr:col>11</xdr:col>
      <xdr:colOff>105835</xdr:colOff>
      <xdr:row>9</xdr:row>
      <xdr:rowOff>176743</xdr:rowOff>
    </xdr:from>
    <xdr:to>
      <xdr:col>18</xdr:col>
      <xdr:colOff>152400</xdr:colOff>
      <xdr:row>24</xdr:row>
      <xdr:rowOff>131235</xdr:rowOff>
    </xdr:to>
    <xdr:graphicFrame macro="">
      <xdr:nvGraphicFramePr>
        <xdr:cNvPr id="3" name="Γράφημα 2">
          <a:extLst>
            <a:ext uri="{FF2B5EF4-FFF2-40B4-BE49-F238E27FC236}">
              <a16:creationId xmlns:a16="http://schemas.microsoft.com/office/drawing/2014/main" id="{9DA4CF05-74D0-3758-BBCD-902E47594C8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112184</xdr:colOff>
      <xdr:row>25</xdr:row>
      <xdr:rowOff>24341</xdr:rowOff>
    </xdr:from>
    <xdr:to>
      <xdr:col>18</xdr:col>
      <xdr:colOff>200025</xdr:colOff>
      <xdr:row>41</xdr:row>
      <xdr:rowOff>104775</xdr:rowOff>
    </xdr:to>
    <xdr:graphicFrame macro="">
      <xdr:nvGraphicFramePr>
        <xdr:cNvPr id="4" name="Γράφημα 3">
          <a:extLst>
            <a:ext uri="{FF2B5EF4-FFF2-40B4-BE49-F238E27FC236}">
              <a16:creationId xmlns:a16="http://schemas.microsoft.com/office/drawing/2014/main" id="{0BE12617-A23F-65EF-1225-831A9D6AB48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228699</xdr:colOff>
      <xdr:row>5</xdr:row>
      <xdr:rowOff>85724</xdr:rowOff>
    </xdr:from>
    <xdr:to>
      <xdr:col>6</xdr:col>
      <xdr:colOff>266699</xdr:colOff>
      <xdr:row>26</xdr:row>
      <xdr:rowOff>133350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4E62D912-F514-3723-E05E-287074732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3324" y="1171574"/>
          <a:ext cx="3362225" cy="3848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180974</xdr:colOff>
      <xdr:row>0</xdr:row>
      <xdr:rowOff>176212</xdr:rowOff>
    </xdr:from>
    <xdr:to>
      <xdr:col>26</xdr:col>
      <xdr:colOff>342899</xdr:colOff>
      <xdr:row>27</xdr:row>
      <xdr:rowOff>133349</xdr:rowOff>
    </xdr:to>
    <xdr:graphicFrame macro="">
      <xdr:nvGraphicFramePr>
        <xdr:cNvPr id="4" name="Γράφημα 3">
          <a:extLst>
            <a:ext uri="{FF2B5EF4-FFF2-40B4-BE49-F238E27FC236}">
              <a16:creationId xmlns:a16="http://schemas.microsoft.com/office/drawing/2014/main" id="{5C5AFD03-1B4C-C122-E3CF-FC64B2DE7B2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133350</xdr:colOff>
      <xdr:row>0</xdr:row>
      <xdr:rowOff>129811</xdr:rowOff>
    </xdr:from>
    <xdr:to>
      <xdr:col>25</xdr:col>
      <xdr:colOff>523875</xdr:colOff>
      <xdr:row>26</xdr:row>
      <xdr:rowOff>110217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D12324C4-3BE0-4311-A94C-FB26AEEA6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573125" y="129811"/>
          <a:ext cx="4048125" cy="4781006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17</xdr:row>
      <xdr:rowOff>142874</xdr:rowOff>
    </xdr:from>
    <xdr:to>
      <xdr:col>16</xdr:col>
      <xdr:colOff>149679</xdr:colOff>
      <xdr:row>32</xdr:row>
      <xdr:rowOff>168728</xdr:rowOff>
    </xdr:to>
    <xdr:graphicFrame macro="">
      <xdr:nvGraphicFramePr>
        <xdr:cNvPr id="3" name="Γράφημα 2">
          <a:extLst>
            <a:ext uri="{FF2B5EF4-FFF2-40B4-BE49-F238E27FC236}">
              <a16:creationId xmlns:a16="http://schemas.microsoft.com/office/drawing/2014/main" id="{A4A0004F-C2B6-3384-A579-444EFBEEC7E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190500</xdr:colOff>
      <xdr:row>8</xdr:row>
      <xdr:rowOff>54428</xdr:rowOff>
    </xdr:from>
    <xdr:to>
      <xdr:col>8</xdr:col>
      <xdr:colOff>330200</xdr:colOff>
      <xdr:row>33</xdr:row>
      <xdr:rowOff>25400</xdr:rowOff>
    </xdr:to>
    <xdr:graphicFrame macro="">
      <xdr:nvGraphicFramePr>
        <xdr:cNvPr id="4" name="Γράφημα 3">
          <a:extLst>
            <a:ext uri="{FF2B5EF4-FFF2-40B4-BE49-F238E27FC236}">
              <a16:creationId xmlns:a16="http://schemas.microsoft.com/office/drawing/2014/main" id="{1C837917-F3CA-8A02-B13E-448EF21F126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12</xdr:col>
      <xdr:colOff>307975</xdr:colOff>
      <xdr:row>20</xdr:row>
      <xdr:rowOff>98425</xdr:rowOff>
    </xdr:from>
    <xdr:to>
      <xdr:col>16</xdr:col>
      <xdr:colOff>16997</xdr:colOff>
      <xdr:row>27</xdr:row>
      <xdr:rowOff>51836</xdr:rowOff>
    </xdr:to>
    <xdr:pic>
      <xdr:nvPicPr>
        <xdr:cNvPr id="5" name="Εικόνα 4">
          <a:extLst>
            <a:ext uri="{FF2B5EF4-FFF2-40B4-BE49-F238E27FC236}">
              <a16:creationId xmlns:a16="http://schemas.microsoft.com/office/drawing/2014/main" id="{B4BF232F-36FE-44CD-8907-4EA393CA6D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049375" y="3819525"/>
          <a:ext cx="3366622" cy="1210711"/>
        </a:xfrm>
        <a:prstGeom prst="rect">
          <a:avLst/>
        </a:prstGeom>
      </xdr:spPr>
    </xdr:pic>
    <xdr:clientData/>
  </xdr:twoCellAnchor>
  <xdr:twoCellAnchor>
    <xdr:from>
      <xdr:col>5</xdr:col>
      <xdr:colOff>642257</xdr:colOff>
      <xdr:row>12</xdr:row>
      <xdr:rowOff>152400</xdr:rowOff>
    </xdr:from>
    <xdr:to>
      <xdr:col>8</xdr:col>
      <xdr:colOff>43543</xdr:colOff>
      <xdr:row>22</xdr:row>
      <xdr:rowOff>163286</xdr:rowOff>
    </xdr:to>
    <xdr:cxnSp macro="">
      <xdr:nvCxnSpPr>
        <xdr:cNvPr id="3" name="Ευθεία γραμμή σύνδεσης 2">
          <a:extLst>
            <a:ext uri="{FF2B5EF4-FFF2-40B4-BE49-F238E27FC236}">
              <a16:creationId xmlns:a16="http://schemas.microsoft.com/office/drawing/2014/main" id="{4AE5F275-35B3-AC87-D1C8-FF3E6EDE5894}"/>
            </a:ext>
          </a:extLst>
        </xdr:cNvPr>
        <xdr:cNvCxnSpPr/>
      </xdr:nvCxnSpPr>
      <xdr:spPr>
        <a:xfrm flipV="1">
          <a:off x="6117771" y="2405743"/>
          <a:ext cx="1970315" cy="1894114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413656</xdr:colOff>
      <xdr:row>22</xdr:row>
      <xdr:rowOff>82907</xdr:rowOff>
    </xdr:from>
    <xdr:to>
      <xdr:col>15</xdr:col>
      <xdr:colOff>925284</xdr:colOff>
      <xdr:row>32</xdr:row>
      <xdr:rowOff>21772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7AD1DA4A-D548-9B7D-A75B-A6EA551E3B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572999" y="4219478"/>
          <a:ext cx="4495799" cy="1789436"/>
        </a:xfrm>
        <a:prstGeom prst="rect">
          <a:avLst/>
        </a:prstGeom>
      </xdr:spPr>
    </xdr:pic>
    <xdr:clientData/>
  </xdr:twoCellAnchor>
  <xdr:twoCellAnchor>
    <xdr:from>
      <xdr:col>5</xdr:col>
      <xdr:colOff>32657</xdr:colOff>
      <xdr:row>6</xdr:row>
      <xdr:rowOff>0</xdr:rowOff>
    </xdr:from>
    <xdr:to>
      <xdr:col>7</xdr:col>
      <xdr:colOff>1469571</xdr:colOff>
      <xdr:row>21</xdr:row>
      <xdr:rowOff>141515</xdr:rowOff>
    </xdr:to>
    <xdr:graphicFrame macro="">
      <xdr:nvGraphicFramePr>
        <xdr:cNvPr id="3" name="Γράφημα 2">
          <a:extLst>
            <a:ext uri="{FF2B5EF4-FFF2-40B4-BE49-F238E27FC236}">
              <a16:creationId xmlns:a16="http://schemas.microsoft.com/office/drawing/2014/main" id="{56D1E087-BBEF-4E97-AF62-B1EDBA6DCF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838200</xdr:colOff>
      <xdr:row>22</xdr:row>
      <xdr:rowOff>119743</xdr:rowOff>
    </xdr:from>
    <xdr:to>
      <xdr:col>8</xdr:col>
      <xdr:colOff>43542</xdr:colOff>
      <xdr:row>33</xdr:row>
      <xdr:rowOff>163285</xdr:rowOff>
    </xdr:to>
    <xdr:graphicFrame macro="">
      <xdr:nvGraphicFramePr>
        <xdr:cNvPr id="5" name="Γράφημα 4">
          <a:extLst>
            <a:ext uri="{FF2B5EF4-FFF2-40B4-BE49-F238E27FC236}">
              <a16:creationId xmlns:a16="http://schemas.microsoft.com/office/drawing/2014/main" id="{9A87E069-5F56-ED32-C3A0-02ED433BDE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696685</xdr:colOff>
      <xdr:row>8</xdr:row>
      <xdr:rowOff>130629</xdr:rowOff>
    </xdr:from>
    <xdr:to>
      <xdr:col>7</xdr:col>
      <xdr:colOff>1175657</xdr:colOff>
      <xdr:row>15</xdr:row>
      <xdr:rowOff>108858</xdr:rowOff>
    </xdr:to>
    <xdr:cxnSp macro="">
      <xdr:nvCxnSpPr>
        <xdr:cNvPr id="4" name="Ευθεία γραμμή σύνδεσης 3">
          <a:extLst>
            <a:ext uri="{FF2B5EF4-FFF2-40B4-BE49-F238E27FC236}">
              <a16:creationId xmlns:a16="http://schemas.microsoft.com/office/drawing/2014/main" id="{DA932566-0F7D-4813-B550-4CE862FAF75B}"/>
            </a:ext>
          </a:extLst>
        </xdr:cNvPr>
        <xdr:cNvCxnSpPr/>
      </xdr:nvCxnSpPr>
      <xdr:spPr>
        <a:xfrm flipV="1">
          <a:off x="6498771" y="1643743"/>
          <a:ext cx="1959429" cy="1306286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5</xdr:col>
      <xdr:colOff>827313</xdr:colOff>
      <xdr:row>25</xdr:row>
      <xdr:rowOff>97971</xdr:rowOff>
    </xdr:from>
    <xdr:to>
      <xdr:col>7</xdr:col>
      <xdr:colOff>914400</xdr:colOff>
      <xdr:row>28</xdr:row>
      <xdr:rowOff>76195</xdr:rowOff>
    </xdr:to>
    <xdr:cxnSp macro="">
      <xdr:nvCxnSpPr>
        <xdr:cNvPr id="8" name="Ευθεία γραμμή σύνδεσης 7">
          <a:extLst>
            <a:ext uri="{FF2B5EF4-FFF2-40B4-BE49-F238E27FC236}">
              <a16:creationId xmlns:a16="http://schemas.microsoft.com/office/drawing/2014/main" id="{216CF0CA-C42F-4141-83C1-00C257496CA4}"/>
            </a:ext>
          </a:extLst>
        </xdr:cNvPr>
        <xdr:cNvCxnSpPr/>
      </xdr:nvCxnSpPr>
      <xdr:spPr>
        <a:xfrm flipV="1">
          <a:off x="5148942" y="4811485"/>
          <a:ext cx="3048001" cy="533396"/>
        </a:xfrm>
        <a:prstGeom prst="lin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108857</xdr:colOff>
      <xdr:row>17</xdr:row>
      <xdr:rowOff>141514</xdr:rowOff>
    </xdr:from>
    <xdr:to>
      <xdr:col>13</xdr:col>
      <xdr:colOff>21771</xdr:colOff>
      <xdr:row>24</xdr:row>
      <xdr:rowOff>4081</xdr:rowOff>
    </xdr:to>
    <xdr:pic>
      <xdr:nvPicPr>
        <xdr:cNvPr id="2" name="Εικόνα 1" descr="Time Series Forecasting with Autoregressive Processes | by Marco Peixeiro |  Towards Data Science">
          <a:extLst>
            <a:ext uri="{FF2B5EF4-FFF2-40B4-BE49-F238E27FC236}">
              <a16:creationId xmlns:a16="http://schemas.microsoft.com/office/drawing/2014/main" id="{B7E73359-7AEC-4AA4-97E8-DDEEDE8C3C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51571" y="3331028"/>
          <a:ext cx="5475514" cy="11538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374650</xdr:colOff>
      <xdr:row>1</xdr:row>
      <xdr:rowOff>12700</xdr:rowOff>
    </xdr:from>
    <xdr:to>
      <xdr:col>25</xdr:col>
      <xdr:colOff>203200</xdr:colOff>
      <xdr:row>40</xdr:row>
      <xdr:rowOff>0</xdr:rowOff>
    </xdr:to>
    <xdr:graphicFrame macro="">
      <xdr:nvGraphicFramePr>
        <xdr:cNvPr id="2" name="Γράφημα 1">
          <a:extLst>
            <a:ext uri="{FF2B5EF4-FFF2-40B4-BE49-F238E27FC236}">
              <a16:creationId xmlns:a16="http://schemas.microsoft.com/office/drawing/2014/main" id="{E3E43218-43D7-E501-3D1D-FEA0BCDA061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</xdr:col>
      <xdr:colOff>368300</xdr:colOff>
      <xdr:row>28</xdr:row>
      <xdr:rowOff>0</xdr:rowOff>
    </xdr:from>
    <xdr:to>
      <xdr:col>12</xdr:col>
      <xdr:colOff>777727</xdr:colOff>
      <xdr:row>39</xdr:row>
      <xdr:rowOff>40813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9FCDADB1-3B83-6AA2-5507-86C48BED2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978900" y="5067300"/>
          <a:ext cx="5616427" cy="199661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485775</xdr:colOff>
      <xdr:row>16</xdr:row>
      <xdr:rowOff>152400</xdr:rowOff>
    </xdr:from>
    <xdr:to>
      <xdr:col>15</xdr:col>
      <xdr:colOff>257175</xdr:colOff>
      <xdr:row>24</xdr:row>
      <xdr:rowOff>47625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F4A6B549-29B2-813D-4571-3CC7AB2CCD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00925" y="3086100"/>
          <a:ext cx="4591050" cy="1343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68580</xdr:colOff>
      <xdr:row>0</xdr:row>
      <xdr:rowOff>22860</xdr:rowOff>
    </xdr:from>
    <xdr:to>
      <xdr:col>15</xdr:col>
      <xdr:colOff>464820</xdr:colOff>
      <xdr:row>11</xdr:row>
      <xdr:rowOff>114300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E11B74E4-8FC3-4FF1-AFD4-9BAE9326B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26280" y="22860"/>
          <a:ext cx="4343400" cy="210312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870858</xdr:colOff>
      <xdr:row>25</xdr:row>
      <xdr:rowOff>33262</xdr:rowOff>
    </xdr:from>
    <xdr:to>
      <xdr:col>6</xdr:col>
      <xdr:colOff>434827</xdr:colOff>
      <xdr:row>32</xdr:row>
      <xdr:rowOff>26298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C9681AEB-AB7E-4D23-94DF-9610BE4B1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93029" y="4725005"/>
          <a:ext cx="3624341" cy="12884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Θέμα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D643B-F6B8-48EC-8919-1B4E9199B524}">
  <dimension ref="A1:M27"/>
  <sheetViews>
    <sheetView tabSelected="1" zoomScale="80" zoomScaleNormal="80" workbookViewId="0">
      <selection activeCell="N41" sqref="N41"/>
    </sheetView>
  </sheetViews>
  <sheetFormatPr defaultRowHeight="14.4" x14ac:dyDescent="0.3"/>
  <cols>
    <col min="1" max="2" width="15.6640625" customWidth="1"/>
    <col min="4" max="4" width="31" bestFit="1" customWidth="1"/>
    <col min="5" max="5" width="10.88671875" customWidth="1"/>
    <col min="6" max="6" width="3.5546875" customWidth="1"/>
    <col min="7" max="7" width="30.21875" bestFit="1" customWidth="1"/>
    <col min="8" max="8" width="10.88671875" customWidth="1"/>
    <col min="9" max="12" width="14.5546875" customWidth="1"/>
    <col min="13" max="13" width="17" customWidth="1"/>
  </cols>
  <sheetData>
    <row r="1" spans="1:13" x14ac:dyDescent="0.3">
      <c r="A1" s="95" t="s">
        <v>105</v>
      </c>
      <c r="B1" s="96" t="s">
        <v>0</v>
      </c>
      <c r="D1" s="10" t="s">
        <v>34</v>
      </c>
      <c r="E1" s="10" t="s">
        <v>36</v>
      </c>
      <c r="F1" s="8"/>
      <c r="G1" s="10" t="s">
        <v>37</v>
      </c>
      <c r="H1" s="10" t="s">
        <v>36</v>
      </c>
      <c r="I1" s="88" t="s">
        <v>39</v>
      </c>
      <c r="J1" s="91" t="s">
        <v>40</v>
      </c>
      <c r="K1" s="91" t="s">
        <v>41</v>
      </c>
      <c r="L1" s="91" t="s">
        <v>42</v>
      </c>
      <c r="M1" s="89" t="s">
        <v>43</v>
      </c>
    </row>
    <row r="2" spans="1:13" ht="15" thickBot="1" x14ac:dyDescent="0.35">
      <c r="A2" s="90" t="s">
        <v>80</v>
      </c>
      <c r="B2" s="148">
        <v>120</v>
      </c>
      <c r="D2" s="17" t="s">
        <v>35</v>
      </c>
      <c r="E2" s="1"/>
      <c r="F2" s="8"/>
      <c r="G2" s="6" t="s">
        <v>35</v>
      </c>
      <c r="H2" s="6"/>
      <c r="I2" s="92">
        <v>0.15</v>
      </c>
      <c r="J2" s="93">
        <v>0.2</v>
      </c>
      <c r="K2" s="93">
        <v>0.25</v>
      </c>
      <c r="L2" s="93">
        <v>0.4</v>
      </c>
      <c r="M2" s="94">
        <f>SUM(I2:L2)</f>
        <v>1</v>
      </c>
    </row>
    <row r="3" spans="1:13" x14ac:dyDescent="0.3">
      <c r="A3" s="90" t="s">
        <v>81</v>
      </c>
      <c r="B3" s="148">
        <v>115</v>
      </c>
      <c r="D3" s="17" t="s">
        <v>35</v>
      </c>
      <c r="E3" s="1"/>
      <c r="F3" s="8"/>
      <c r="G3" s="6" t="s">
        <v>35</v>
      </c>
      <c r="H3" s="6"/>
    </row>
    <row r="4" spans="1:13" x14ac:dyDescent="0.3">
      <c r="A4" s="90" t="s">
        <v>82</v>
      </c>
      <c r="B4" s="148">
        <v>132</v>
      </c>
      <c r="D4" s="17" t="s">
        <v>35</v>
      </c>
      <c r="E4" s="1"/>
      <c r="F4" s="8"/>
      <c r="G4" s="6" t="s">
        <v>35</v>
      </c>
      <c r="H4" s="6"/>
    </row>
    <row r="5" spans="1:13" x14ac:dyDescent="0.3">
      <c r="A5" s="90" t="s">
        <v>83</v>
      </c>
      <c r="B5" s="148">
        <v>144</v>
      </c>
      <c r="D5" s="17" t="s">
        <v>35</v>
      </c>
      <c r="E5" s="1"/>
      <c r="F5" s="8"/>
      <c r="G5" s="6" t="s">
        <v>35</v>
      </c>
      <c r="H5" s="6"/>
      <c r="J5" s="3" t="s">
        <v>183</v>
      </c>
      <c r="K5" s="3" t="s">
        <v>184</v>
      </c>
    </row>
    <row r="6" spans="1:13" x14ac:dyDescent="0.3">
      <c r="A6" s="90" t="s">
        <v>84</v>
      </c>
      <c r="B6" s="148">
        <v>125</v>
      </c>
      <c r="D6" s="4">
        <f>(B2+B3+B4+B5)/4</f>
        <v>127.75</v>
      </c>
      <c r="E6" s="150">
        <f>B6-D6</f>
        <v>-2.75</v>
      </c>
      <c r="G6" s="4">
        <f>$I$2*B2+$J$2*B3+$K$2*B4+$L$2*B5</f>
        <v>131.6</v>
      </c>
      <c r="H6" s="150">
        <f>B6-G6</f>
        <v>-6.5999999999999943</v>
      </c>
      <c r="J6" s="154">
        <f>E6*E6</f>
        <v>7.5625</v>
      </c>
      <c r="K6" s="154">
        <f>H6*H6</f>
        <v>43.559999999999924</v>
      </c>
    </row>
    <row r="7" spans="1:13" x14ac:dyDescent="0.3">
      <c r="A7" s="90" t="s">
        <v>85</v>
      </c>
      <c r="B7" s="148">
        <v>123</v>
      </c>
      <c r="D7" s="4">
        <f t="shared" ref="D7:D26" si="0">(B3+B4+B5+B6)/4</f>
        <v>129</v>
      </c>
      <c r="E7" s="150">
        <f t="shared" ref="E7:E25" si="1">B7-D7</f>
        <v>-6</v>
      </c>
      <c r="G7" s="4">
        <f t="shared" ref="G7:G26" si="2">$I$2*B3+$J$2*B4+$K$2*B5+$L$2*B6</f>
        <v>129.65</v>
      </c>
      <c r="H7" s="150">
        <f t="shared" ref="H7:H25" si="3">B7-G7</f>
        <v>-6.6500000000000057</v>
      </c>
      <c r="J7" s="154">
        <f>E7*E7</f>
        <v>36</v>
      </c>
      <c r="K7" s="154">
        <f t="shared" ref="K7:K25" si="4">H7*H7</f>
        <v>44.222500000000075</v>
      </c>
    </row>
    <row r="8" spans="1:13" x14ac:dyDescent="0.3">
      <c r="A8" s="90" t="s">
        <v>86</v>
      </c>
      <c r="B8" s="148">
        <v>155</v>
      </c>
      <c r="D8" s="4">
        <f t="shared" si="0"/>
        <v>131</v>
      </c>
      <c r="E8" s="150">
        <f t="shared" si="1"/>
        <v>24</v>
      </c>
      <c r="G8" s="4">
        <f t="shared" si="2"/>
        <v>129.05000000000001</v>
      </c>
      <c r="H8" s="150">
        <f t="shared" si="3"/>
        <v>25.949999999999989</v>
      </c>
      <c r="J8" s="154">
        <f t="shared" ref="J8:J25" si="5">E8*E8</f>
        <v>576</v>
      </c>
      <c r="K8" s="154">
        <f t="shared" si="4"/>
        <v>673.40249999999946</v>
      </c>
    </row>
    <row r="9" spans="1:13" x14ac:dyDescent="0.3">
      <c r="A9" s="90" t="s">
        <v>87</v>
      </c>
      <c r="B9" s="148">
        <v>127</v>
      </c>
      <c r="D9" s="4">
        <f t="shared" si="0"/>
        <v>136.75</v>
      </c>
      <c r="E9" s="150">
        <f t="shared" si="1"/>
        <v>-9.75</v>
      </c>
      <c r="G9" s="4">
        <f t="shared" si="2"/>
        <v>139.35</v>
      </c>
      <c r="H9" s="150">
        <f t="shared" si="3"/>
        <v>-12.349999999999994</v>
      </c>
      <c r="J9" s="154">
        <f t="shared" si="5"/>
        <v>95.0625</v>
      </c>
      <c r="K9" s="154">
        <f t="shared" si="4"/>
        <v>152.52249999999987</v>
      </c>
    </row>
    <row r="10" spans="1:13" x14ac:dyDescent="0.3">
      <c r="A10" s="90" t="s">
        <v>88</v>
      </c>
      <c r="B10" s="148">
        <v>118</v>
      </c>
      <c r="D10" s="4">
        <f t="shared" si="0"/>
        <v>132.5</v>
      </c>
      <c r="E10" s="150">
        <f t="shared" si="1"/>
        <v>-14.5</v>
      </c>
      <c r="G10" s="4">
        <f t="shared" si="2"/>
        <v>132.9</v>
      </c>
      <c r="H10" s="150">
        <f t="shared" si="3"/>
        <v>-14.900000000000006</v>
      </c>
      <c r="J10" s="154">
        <f t="shared" si="5"/>
        <v>210.25</v>
      </c>
      <c r="K10" s="154">
        <f t="shared" si="4"/>
        <v>222.01000000000016</v>
      </c>
    </row>
    <row r="11" spans="1:13" x14ac:dyDescent="0.3">
      <c r="A11" s="90" t="s">
        <v>89</v>
      </c>
      <c r="B11" s="148">
        <v>136</v>
      </c>
      <c r="D11" s="4">
        <f t="shared" si="0"/>
        <v>130.75</v>
      </c>
      <c r="E11" s="150">
        <f t="shared" si="1"/>
        <v>5.25</v>
      </c>
      <c r="G11" s="4">
        <f t="shared" si="2"/>
        <v>128.4</v>
      </c>
      <c r="H11" s="150">
        <f t="shared" si="3"/>
        <v>7.5999999999999943</v>
      </c>
      <c r="J11" s="154">
        <f t="shared" si="5"/>
        <v>27.5625</v>
      </c>
      <c r="K11" s="154">
        <f t="shared" si="4"/>
        <v>57.759999999999913</v>
      </c>
    </row>
    <row r="12" spans="1:13" x14ac:dyDescent="0.3">
      <c r="A12" s="90" t="s">
        <v>90</v>
      </c>
      <c r="B12" s="148">
        <v>145</v>
      </c>
      <c r="D12" s="4">
        <f t="shared" si="0"/>
        <v>134</v>
      </c>
      <c r="E12" s="150">
        <f t="shared" si="1"/>
        <v>11</v>
      </c>
      <c r="G12" s="4">
        <f t="shared" si="2"/>
        <v>132.55000000000001</v>
      </c>
      <c r="H12" s="150">
        <f t="shared" si="3"/>
        <v>12.449999999999989</v>
      </c>
      <c r="J12" s="154">
        <f t="shared" si="5"/>
        <v>121</v>
      </c>
      <c r="K12" s="154">
        <f t="shared" si="4"/>
        <v>155.00249999999971</v>
      </c>
    </row>
    <row r="13" spans="1:13" x14ac:dyDescent="0.3">
      <c r="A13" s="90" t="s">
        <v>91</v>
      </c>
      <c r="B13" s="148">
        <v>137</v>
      </c>
      <c r="D13" s="4">
        <f t="shared" si="0"/>
        <v>131.5</v>
      </c>
      <c r="E13" s="150">
        <f t="shared" si="1"/>
        <v>5.5</v>
      </c>
      <c r="G13" s="4">
        <f t="shared" si="2"/>
        <v>134.65</v>
      </c>
      <c r="H13" s="150">
        <f t="shared" si="3"/>
        <v>2.3499999999999943</v>
      </c>
      <c r="J13" s="154">
        <f t="shared" si="5"/>
        <v>30.25</v>
      </c>
      <c r="K13" s="154">
        <f t="shared" si="4"/>
        <v>5.5224999999999733</v>
      </c>
    </row>
    <row r="14" spans="1:13" x14ac:dyDescent="0.3">
      <c r="A14" s="90" t="s">
        <v>92</v>
      </c>
      <c r="B14" s="148">
        <v>112</v>
      </c>
      <c r="D14" s="4">
        <f>(B10+B11+B12+B13)/4</f>
        <v>134</v>
      </c>
      <c r="E14" s="150">
        <f t="shared" si="1"/>
        <v>-22</v>
      </c>
      <c r="G14" s="4">
        <f t="shared" si="2"/>
        <v>135.95000000000002</v>
      </c>
      <c r="H14" s="150">
        <f t="shared" si="3"/>
        <v>-23.950000000000017</v>
      </c>
      <c r="J14" s="154">
        <f t="shared" si="5"/>
        <v>484</v>
      </c>
      <c r="K14" s="154">
        <f t="shared" si="4"/>
        <v>573.60250000000087</v>
      </c>
    </row>
    <row r="15" spans="1:13" x14ac:dyDescent="0.3">
      <c r="A15" s="90" t="s">
        <v>93</v>
      </c>
      <c r="B15" s="148">
        <v>119</v>
      </c>
      <c r="D15" s="4">
        <f t="shared" si="0"/>
        <v>132.5</v>
      </c>
      <c r="E15" s="150">
        <f t="shared" si="1"/>
        <v>-13.5</v>
      </c>
      <c r="G15" s="4">
        <f t="shared" si="2"/>
        <v>128.45000000000002</v>
      </c>
      <c r="H15" s="150">
        <f t="shared" si="3"/>
        <v>-9.4500000000000171</v>
      </c>
      <c r="J15" s="154">
        <f t="shared" si="5"/>
        <v>182.25</v>
      </c>
      <c r="K15" s="154">
        <f t="shared" si="4"/>
        <v>89.302500000000322</v>
      </c>
    </row>
    <row r="16" spans="1:13" x14ac:dyDescent="0.3">
      <c r="A16" s="90" t="s">
        <v>94</v>
      </c>
      <c r="B16" s="148">
        <v>123</v>
      </c>
      <c r="D16" s="4">
        <f t="shared" si="0"/>
        <v>128.25</v>
      </c>
      <c r="E16" s="150">
        <f t="shared" si="1"/>
        <v>-5.25</v>
      </c>
      <c r="G16" s="4">
        <f t="shared" si="2"/>
        <v>124.75</v>
      </c>
      <c r="H16" s="150">
        <f t="shared" si="3"/>
        <v>-1.75</v>
      </c>
      <c r="J16" s="154">
        <f t="shared" si="5"/>
        <v>27.5625</v>
      </c>
      <c r="K16" s="154">
        <f t="shared" si="4"/>
        <v>3.0625</v>
      </c>
    </row>
    <row r="17" spans="1:11" x14ac:dyDescent="0.3">
      <c r="A17" s="90" t="s">
        <v>95</v>
      </c>
      <c r="B17" s="148">
        <v>127</v>
      </c>
      <c r="D17" s="4">
        <f t="shared" si="0"/>
        <v>122.75</v>
      </c>
      <c r="E17" s="150">
        <f t="shared" si="1"/>
        <v>4.25</v>
      </c>
      <c r="G17" s="4">
        <f t="shared" si="2"/>
        <v>121.9</v>
      </c>
      <c r="H17" s="150">
        <f t="shared" si="3"/>
        <v>5.0999999999999943</v>
      </c>
      <c r="J17" s="154">
        <f t="shared" si="5"/>
        <v>18.0625</v>
      </c>
      <c r="K17" s="154">
        <f t="shared" si="4"/>
        <v>26.009999999999941</v>
      </c>
    </row>
    <row r="18" spans="1:11" x14ac:dyDescent="0.3">
      <c r="A18" s="90" t="s">
        <v>96</v>
      </c>
      <c r="B18" s="148">
        <v>135</v>
      </c>
      <c r="D18" s="4">
        <f t="shared" si="0"/>
        <v>120.25</v>
      </c>
      <c r="E18" s="150">
        <f t="shared" si="1"/>
        <v>14.75</v>
      </c>
      <c r="G18" s="4">
        <f>$I$2*B14+$J$2*B15+$K$2*B16+$L$2*B17</f>
        <v>122.15</v>
      </c>
      <c r="H18" s="150">
        <f t="shared" si="3"/>
        <v>12.849999999999994</v>
      </c>
      <c r="J18" s="154">
        <f t="shared" si="5"/>
        <v>217.5625</v>
      </c>
      <c r="K18" s="154">
        <f t="shared" si="4"/>
        <v>165.12249999999986</v>
      </c>
    </row>
    <row r="19" spans="1:11" x14ac:dyDescent="0.3">
      <c r="A19" s="90" t="s">
        <v>97</v>
      </c>
      <c r="B19" s="148">
        <v>151</v>
      </c>
      <c r="D19" s="4">
        <f t="shared" si="0"/>
        <v>126</v>
      </c>
      <c r="E19" s="150">
        <f t="shared" si="1"/>
        <v>25</v>
      </c>
      <c r="G19" s="4">
        <f t="shared" si="2"/>
        <v>128.19999999999999</v>
      </c>
      <c r="H19" s="150">
        <f t="shared" si="3"/>
        <v>22.800000000000011</v>
      </c>
      <c r="J19" s="154">
        <f t="shared" si="5"/>
        <v>625</v>
      </c>
      <c r="K19" s="154">
        <f t="shared" si="4"/>
        <v>519.84000000000049</v>
      </c>
    </row>
    <row r="20" spans="1:11" x14ac:dyDescent="0.3">
      <c r="A20" s="90" t="s">
        <v>98</v>
      </c>
      <c r="B20" s="148">
        <v>142</v>
      </c>
      <c r="D20" s="4">
        <f t="shared" si="0"/>
        <v>134</v>
      </c>
      <c r="E20" s="150">
        <f t="shared" si="1"/>
        <v>8</v>
      </c>
      <c r="G20" s="4">
        <f t="shared" si="2"/>
        <v>138</v>
      </c>
      <c r="H20" s="150">
        <f t="shared" si="3"/>
        <v>4</v>
      </c>
      <c r="J20" s="154">
        <f t="shared" si="5"/>
        <v>64</v>
      </c>
      <c r="K20" s="154">
        <f t="shared" si="4"/>
        <v>16</v>
      </c>
    </row>
    <row r="21" spans="1:11" x14ac:dyDescent="0.3">
      <c r="A21" s="90" t="s">
        <v>99</v>
      </c>
      <c r="B21" s="148">
        <v>72</v>
      </c>
      <c r="D21" s="4">
        <f t="shared" si="0"/>
        <v>138.75</v>
      </c>
      <c r="E21" s="150">
        <f t="shared" si="1"/>
        <v>-66.75</v>
      </c>
      <c r="G21" s="4">
        <f t="shared" si="2"/>
        <v>140.6</v>
      </c>
      <c r="H21" s="150">
        <f t="shared" si="3"/>
        <v>-68.599999999999994</v>
      </c>
      <c r="J21" s="154">
        <f t="shared" si="5"/>
        <v>4455.5625</v>
      </c>
      <c r="K21" s="154">
        <f t="shared" si="4"/>
        <v>4705.9599999999991</v>
      </c>
    </row>
    <row r="22" spans="1:11" x14ac:dyDescent="0.3">
      <c r="A22" s="90" t="s">
        <v>100</v>
      </c>
      <c r="B22" s="148">
        <v>85</v>
      </c>
      <c r="D22" s="4">
        <f t="shared" si="0"/>
        <v>125</v>
      </c>
      <c r="E22" s="150">
        <f t="shared" si="1"/>
        <v>-40</v>
      </c>
      <c r="G22" s="4">
        <f t="shared" si="2"/>
        <v>114.75</v>
      </c>
      <c r="H22" s="150">
        <f t="shared" si="3"/>
        <v>-29.75</v>
      </c>
      <c r="J22" s="154">
        <f t="shared" si="5"/>
        <v>1600</v>
      </c>
      <c r="K22" s="154">
        <f t="shared" si="4"/>
        <v>885.0625</v>
      </c>
    </row>
    <row r="23" spans="1:11" x14ac:dyDescent="0.3">
      <c r="A23" s="90" t="s">
        <v>101</v>
      </c>
      <c r="B23" s="148">
        <v>112</v>
      </c>
      <c r="D23" s="4">
        <f t="shared" si="0"/>
        <v>112.5</v>
      </c>
      <c r="E23" s="150">
        <f t="shared" si="1"/>
        <v>-0.5</v>
      </c>
      <c r="G23" s="4">
        <f t="shared" si="2"/>
        <v>103.05</v>
      </c>
      <c r="H23" s="150">
        <f t="shared" si="3"/>
        <v>8.9500000000000028</v>
      </c>
      <c r="J23" s="154">
        <f t="shared" si="5"/>
        <v>0.25</v>
      </c>
      <c r="K23" s="154">
        <f t="shared" si="4"/>
        <v>80.102500000000049</v>
      </c>
    </row>
    <row r="24" spans="1:11" x14ac:dyDescent="0.3">
      <c r="A24" s="90" t="s">
        <v>102</v>
      </c>
      <c r="B24" s="148">
        <v>110</v>
      </c>
      <c r="D24" s="4">
        <f t="shared" si="0"/>
        <v>102.75</v>
      </c>
      <c r="E24" s="150">
        <f t="shared" si="1"/>
        <v>7.25</v>
      </c>
      <c r="G24" s="4">
        <f t="shared" si="2"/>
        <v>101.75</v>
      </c>
      <c r="H24" s="150">
        <f t="shared" si="3"/>
        <v>8.25</v>
      </c>
      <c r="J24" s="154">
        <f t="shared" si="5"/>
        <v>52.5625</v>
      </c>
      <c r="K24" s="154">
        <f t="shared" si="4"/>
        <v>68.0625</v>
      </c>
    </row>
    <row r="25" spans="1:11" x14ac:dyDescent="0.3">
      <c r="A25" s="90" t="s">
        <v>103</v>
      </c>
      <c r="B25" s="149">
        <v>119</v>
      </c>
      <c r="D25" s="4">
        <f t="shared" si="0"/>
        <v>94.75</v>
      </c>
      <c r="E25" s="150">
        <f t="shared" si="1"/>
        <v>24.25</v>
      </c>
      <c r="G25" s="4">
        <f t="shared" si="2"/>
        <v>99.8</v>
      </c>
      <c r="H25" s="150">
        <f t="shared" si="3"/>
        <v>19.200000000000003</v>
      </c>
      <c r="J25" s="154">
        <f t="shared" si="5"/>
        <v>588.0625</v>
      </c>
      <c r="K25" s="154">
        <f t="shared" si="4"/>
        <v>368.6400000000001</v>
      </c>
    </row>
    <row r="26" spans="1:11" ht="15" thickBot="1" x14ac:dyDescent="0.35">
      <c r="A26" s="97" t="s">
        <v>106</v>
      </c>
      <c r="B26" s="98" t="s">
        <v>38</v>
      </c>
      <c r="D26" s="152">
        <f t="shared" si="0"/>
        <v>106.5</v>
      </c>
      <c r="E26" s="153"/>
      <c r="F26" s="153"/>
      <c r="G26" s="152">
        <f t="shared" si="2"/>
        <v>110.25</v>
      </c>
      <c r="I26" s="151" t="s">
        <v>15</v>
      </c>
      <c r="J26" s="155">
        <f>SUM(J6:J25)</f>
        <v>9418.5625</v>
      </c>
      <c r="K26" s="155">
        <f>SUM(K6:K25)</f>
        <v>8854.77</v>
      </c>
    </row>
    <row r="27" spans="1:11" x14ac:dyDescent="0.3">
      <c r="I27" s="151" t="s">
        <v>185</v>
      </c>
      <c r="J27" s="155">
        <f>J26/COUNT($B$2:$B$25)</f>
        <v>392.44010416666669</v>
      </c>
      <c r="K27" s="155">
        <f>K26/COUNT($B$2:$B$25)</f>
        <v>368.94875000000002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AFCE00-00D9-4286-998C-DA8A4745E327}">
  <dimension ref="A1:K27"/>
  <sheetViews>
    <sheetView zoomScale="80" zoomScaleNormal="80" workbookViewId="0">
      <selection activeCell="E29" sqref="E29"/>
    </sheetView>
  </sheetViews>
  <sheetFormatPr defaultRowHeight="14.4" x14ac:dyDescent="0.3"/>
  <cols>
    <col min="1" max="3" width="13.21875" customWidth="1"/>
    <col min="4" max="4" width="5.44140625" customWidth="1"/>
    <col min="5" max="5" width="35.88671875" customWidth="1"/>
    <col min="6" max="7" width="7.21875" customWidth="1"/>
    <col min="8" max="9" width="6.77734375" customWidth="1"/>
    <col min="10" max="10" width="29.88671875" hidden="1" customWidth="1"/>
    <col min="11" max="11" width="0" style="145" hidden="1" customWidth="1"/>
  </cols>
  <sheetData>
    <row r="1" spans="1:11" s="18" customFormat="1" ht="28.8" customHeight="1" x14ac:dyDescent="0.3">
      <c r="A1" s="5" t="s">
        <v>105</v>
      </c>
      <c r="B1" s="5" t="s">
        <v>0</v>
      </c>
      <c r="C1" s="5" t="s">
        <v>38</v>
      </c>
      <c r="E1" s="5" t="s">
        <v>48</v>
      </c>
      <c r="J1" s="156" t="s">
        <v>50</v>
      </c>
      <c r="K1" s="144"/>
    </row>
    <row r="2" spans="1:11" x14ac:dyDescent="0.3">
      <c r="A2" s="6" t="s">
        <v>80</v>
      </c>
      <c r="B2" s="7">
        <v>120</v>
      </c>
      <c r="C2" s="5">
        <v>120</v>
      </c>
      <c r="E2" s="25">
        <v>0.6</v>
      </c>
      <c r="F2" s="26">
        <v>0.6</v>
      </c>
      <c r="G2" s="129"/>
      <c r="J2" s="157"/>
    </row>
    <row r="3" spans="1:11" x14ac:dyDescent="0.3">
      <c r="A3" s="6" t="s">
        <v>81</v>
      </c>
      <c r="B3" s="27">
        <v>115</v>
      </c>
      <c r="C3" s="17">
        <f>$E$2*B2+$E$4*C2</f>
        <v>120</v>
      </c>
      <c r="E3" s="3" t="s">
        <v>49</v>
      </c>
      <c r="H3" s="56">
        <f>B3-C3</f>
        <v>-5</v>
      </c>
      <c r="I3" s="56">
        <f>H3*H3</f>
        <v>25</v>
      </c>
      <c r="J3" s="51">
        <f>C3</f>
        <v>120</v>
      </c>
      <c r="K3" s="146"/>
    </row>
    <row r="4" spans="1:11" x14ac:dyDescent="0.3">
      <c r="A4" s="6" t="s">
        <v>82</v>
      </c>
      <c r="B4" s="27">
        <v>132</v>
      </c>
      <c r="C4" s="17">
        <f t="shared" ref="C4:C25" si="0">$E$2*B3+$E$4*C3</f>
        <v>117</v>
      </c>
      <c r="E4" s="4">
        <v>0.4</v>
      </c>
      <c r="F4" s="26">
        <v>0.4</v>
      </c>
      <c r="G4" s="129"/>
      <c r="H4" s="56">
        <f t="shared" ref="H4:H25" si="1">B4-C4</f>
        <v>15</v>
      </c>
      <c r="I4" s="56">
        <f t="shared" ref="I4:I25" si="2">H4*H4</f>
        <v>225</v>
      </c>
      <c r="J4" s="51">
        <f t="shared" ref="J4:J25" si="3">C4</f>
        <v>117</v>
      </c>
    </row>
    <row r="5" spans="1:11" x14ac:dyDescent="0.3">
      <c r="A5" s="6" t="s">
        <v>83</v>
      </c>
      <c r="B5" s="27">
        <v>144</v>
      </c>
      <c r="C5" s="17">
        <f t="shared" si="0"/>
        <v>126</v>
      </c>
      <c r="H5" s="56">
        <f t="shared" si="1"/>
        <v>18</v>
      </c>
      <c r="I5" s="56">
        <f t="shared" si="2"/>
        <v>324</v>
      </c>
      <c r="J5" s="51">
        <f t="shared" si="3"/>
        <v>126</v>
      </c>
    </row>
    <row r="6" spans="1:11" x14ac:dyDescent="0.3">
      <c r="A6" s="6" t="s">
        <v>84</v>
      </c>
      <c r="B6" s="27">
        <v>125</v>
      </c>
      <c r="C6" s="17">
        <f t="shared" si="0"/>
        <v>136.80000000000001</v>
      </c>
      <c r="H6" s="56">
        <f t="shared" si="1"/>
        <v>-11.800000000000011</v>
      </c>
      <c r="I6" s="56">
        <f t="shared" si="2"/>
        <v>139.24000000000026</v>
      </c>
      <c r="J6" s="51">
        <f t="shared" si="3"/>
        <v>136.80000000000001</v>
      </c>
    </row>
    <row r="7" spans="1:11" x14ac:dyDescent="0.3">
      <c r="A7" s="6" t="s">
        <v>85</v>
      </c>
      <c r="B7" s="27">
        <v>123</v>
      </c>
      <c r="C7" s="17">
        <f>$E$2*B6+$E$4*C6</f>
        <v>129.72</v>
      </c>
      <c r="H7" s="56">
        <f t="shared" si="1"/>
        <v>-6.7199999999999989</v>
      </c>
      <c r="I7" s="56">
        <f t="shared" si="2"/>
        <v>45.158399999999986</v>
      </c>
      <c r="J7" s="51">
        <f t="shared" si="3"/>
        <v>129.72</v>
      </c>
    </row>
    <row r="8" spans="1:11" x14ac:dyDescent="0.3">
      <c r="A8" s="6" t="s">
        <v>86</v>
      </c>
      <c r="B8" s="27">
        <v>155</v>
      </c>
      <c r="C8" s="17">
        <f>$E$2*B7+$E$4*C7</f>
        <v>125.688</v>
      </c>
      <c r="H8" s="56">
        <f t="shared" si="1"/>
        <v>29.311999999999998</v>
      </c>
      <c r="I8" s="56">
        <f t="shared" si="2"/>
        <v>859.19334399999991</v>
      </c>
      <c r="J8" s="51">
        <f t="shared" si="3"/>
        <v>125.688</v>
      </c>
    </row>
    <row r="9" spans="1:11" x14ac:dyDescent="0.3">
      <c r="A9" s="6" t="s">
        <v>87</v>
      </c>
      <c r="B9" s="27">
        <v>127</v>
      </c>
      <c r="C9" s="17">
        <f t="shared" si="0"/>
        <v>143.27520000000001</v>
      </c>
      <c r="H9" s="56">
        <f t="shared" si="1"/>
        <v>-16.275200000000012</v>
      </c>
      <c r="I9" s="56">
        <f t="shared" si="2"/>
        <v>264.88213504000038</v>
      </c>
      <c r="J9" s="51">
        <f t="shared" si="3"/>
        <v>143.27520000000001</v>
      </c>
    </row>
    <row r="10" spans="1:11" x14ac:dyDescent="0.3">
      <c r="A10" s="6" t="s">
        <v>88</v>
      </c>
      <c r="B10" s="27">
        <v>118</v>
      </c>
      <c r="C10" s="17">
        <f t="shared" si="0"/>
        <v>133.51008000000002</v>
      </c>
      <c r="H10" s="56">
        <f t="shared" si="1"/>
        <v>-15.510080000000016</v>
      </c>
      <c r="I10" s="56">
        <f t="shared" si="2"/>
        <v>240.5625816064005</v>
      </c>
      <c r="J10" s="51">
        <f t="shared" si="3"/>
        <v>133.51008000000002</v>
      </c>
    </row>
    <row r="11" spans="1:11" x14ac:dyDescent="0.3">
      <c r="A11" s="6" t="s">
        <v>89</v>
      </c>
      <c r="B11" s="27">
        <v>136</v>
      </c>
      <c r="C11" s="17">
        <f t="shared" si="0"/>
        <v>124.20403200000001</v>
      </c>
      <c r="H11" s="56">
        <f t="shared" si="1"/>
        <v>11.795967999999988</v>
      </c>
      <c r="I11" s="56">
        <f t="shared" si="2"/>
        <v>139.14486105702372</v>
      </c>
      <c r="J11" s="51">
        <f t="shared" si="3"/>
        <v>124.20403200000001</v>
      </c>
    </row>
    <row r="12" spans="1:11" x14ac:dyDescent="0.3">
      <c r="A12" s="6" t="s">
        <v>90</v>
      </c>
      <c r="B12" s="27">
        <v>145</v>
      </c>
      <c r="C12" s="17">
        <f t="shared" si="0"/>
        <v>131.2816128</v>
      </c>
      <c r="H12" s="56">
        <f t="shared" si="1"/>
        <v>13.718387199999995</v>
      </c>
      <c r="I12" s="56">
        <f t="shared" si="2"/>
        <v>188.1941473691237</v>
      </c>
      <c r="J12" s="51">
        <f t="shared" si="3"/>
        <v>131.2816128</v>
      </c>
    </row>
    <row r="13" spans="1:11" x14ac:dyDescent="0.3">
      <c r="A13" s="6" t="s">
        <v>91</v>
      </c>
      <c r="B13" s="27">
        <v>137</v>
      </c>
      <c r="C13" s="17">
        <f t="shared" si="0"/>
        <v>139.51264512</v>
      </c>
      <c r="H13" s="56">
        <f t="shared" si="1"/>
        <v>-2.512645120000002</v>
      </c>
      <c r="I13" s="56">
        <f t="shared" si="2"/>
        <v>6.3133854990598239</v>
      </c>
      <c r="J13" s="51">
        <f t="shared" si="3"/>
        <v>139.51264512</v>
      </c>
    </row>
    <row r="14" spans="1:11" x14ac:dyDescent="0.3">
      <c r="A14" s="6" t="s">
        <v>92</v>
      </c>
      <c r="B14" s="27">
        <v>112</v>
      </c>
      <c r="C14" s="17">
        <f t="shared" si="0"/>
        <v>138.00505804800002</v>
      </c>
      <c r="H14" s="56">
        <f>B14-C14</f>
        <v>-26.005058048000024</v>
      </c>
      <c r="I14" s="56">
        <f>H14*H14</f>
        <v>676.26304407985083</v>
      </c>
      <c r="J14" s="51">
        <f t="shared" si="3"/>
        <v>138.00505804800002</v>
      </c>
    </row>
    <row r="15" spans="1:11" x14ac:dyDescent="0.3">
      <c r="A15" s="6" t="s">
        <v>93</v>
      </c>
      <c r="B15" s="27">
        <v>119</v>
      </c>
      <c r="C15" s="17">
        <f t="shared" si="0"/>
        <v>122.40202321920002</v>
      </c>
      <c r="H15" s="56">
        <f t="shared" si="1"/>
        <v>-3.4020232192000179</v>
      </c>
      <c r="I15" s="56">
        <f t="shared" si="2"/>
        <v>11.573761983976054</v>
      </c>
      <c r="J15" s="51">
        <f t="shared" si="3"/>
        <v>122.40202321920002</v>
      </c>
    </row>
    <row r="16" spans="1:11" x14ac:dyDescent="0.3">
      <c r="A16" s="6" t="s">
        <v>94</v>
      </c>
      <c r="B16" s="27">
        <v>123</v>
      </c>
      <c r="C16" s="17">
        <f t="shared" si="0"/>
        <v>120.36080928768</v>
      </c>
      <c r="H16" s="56">
        <f t="shared" si="1"/>
        <v>2.6391907123200014</v>
      </c>
      <c r="I16" s="56">
        <f t="shared" si="2"/>
        <v>6.9653276159961566</v>
      </c>
      <c r="J16" s="51">
        <f t="shared" si="3"/>
        <v>120.36080928768</v>
      </c>
    </row>
    <row r="17" spans="1:11" x14ac:dyDescent="0.3">
      <c r="A17" s="6" t="s">
        <v>95</v>
      </c>
      <c r="B17" s="27">
        <v>127</v>
      </c>
      <c r="C17" s="17">
        <f t="shared" si="0"/>
        <v>121.944323715072</v>
      </c>
      <c r="H17" s="56">
        <f t="shared" si="1"/>
        <v>5.0556762849279977</v>
      </c>
      <c r="I17" s="56">
        <f t="shared" si="2"/>
        <v>25.559862697983359</v>
      </c>
      <c r="J17" s="51">
        <f t="shared" si="3"/>
        <v>121.944323715072</v>
      </c>
    </row>
    <row r="18" spans="1:11" x14ac:dyDescent="0.3">
      <c r="A18" s="6" t="s">
        <v>96</v>
      </c>
      <c r="B18" s="27">
        <v>135</v>
      </c>
      <c r="C18" s="17">
        <f t="shared" si="0"/>
        <v>124.97772948602881</v>
      </c>
      <c r="H18" s="56">
        <f t="shared" si="1"/>
        <v>10.022270513971193</v>
      </c>
      <c r="I18" s="56">
        <f t="shared" si="2"/>
        <v>100.44590625521641</v>
      </c>
      <c r="J18" s="51">
        <f t="shared" si="3"/>
        <v>124.97772948602881</v>
      </c>
    </row>
    <row r="19" spans="1:11" x14ac:dyDescent="0.3">
      <c r="A19" s="6" t="s">
        <v>97</v>
      </c>
      <c r="B19" s="27">
        <v>151</v>
      </c>
      <c r="C19" s="17">
        <f t="shared" si="0"/>
        <v>130.99109179441152</v>
      </c>
      <c r="H19" s="56">
        <f t="shared" si="1"/>
        <v>20.008908205588483</v>
      </c>
      <c r="I19" s="56">
        <f t="shared" si="2"/>
        <v>400.35640757966615</v>
      </c>
      <c r="J19" s="51">
        <f t="shared" si="3"/>
        <v>130.99109179441152</v>
      </c>
    </row>
    <row r="20" spans="1:11" x14ac:dyDescent="0.3">
      <c r="A20" s="6" t="s">
        <v>98</v>
      </c>
      <c r="B20" s="27">
        <v>142</v>
      </c>
      <c r="C20" s="17">
        <f t="shared" si="0"/>
        <v>142.9964367177646</v>
      </c>
      <c r="H20" s="56">
        <f t="shared" si="1"/>
        <v>-0.99643671776459541</v>
      </c>
      <c r="I20" s="56">
        <f t="shared" si="2"/>
        <v>0.99288613250947999</v>
      </c>
      <c r="J20" s="51">
        <f t="shared" si="3"/>
        <v>142.9964367177646</v>
      </c>
    </row>
    <row r="21" spans="1:11" x14ac:dyDescent="0.3">
      <c r="A21" s="6" t="s">
        <v>99</v>
      </c>
      <c r="B21" s="27">
        <v>72</v>
      </c>
      <c r="C21" s="17">
        <f t="shared" si="0"/>
        <v>142.39857468710585</v>
      </c>
      <c r="H21" s="56">
        <f t="shared" si="1"/>
        <v>-70.39857468710585</v>
      </c>
      <c r="I21" s="56">
        <f t="shared" si="2"/>
        <v>4955.9593179760204</v>
      </c>
      <c r="J21" s="51">
        <f t="shared" si="3"/>
        <v>142.39857468710585</v>
      </c>
    </row>
    <row r="22" spans="1:11" x14ac:dyDescent="0.3">
      <c r="A22" s="6" t="s">
        <v>100</v>
      </c>
      <c r="B22" s="27">
        <v>85</v>
      </c>
      <c r="C22" s="17">
        <f t="shared" si="0"/>
        <v>100.15942987484235</v>
      </c>
      <c r="H22" s="56">
        <f t="shared" si="1"/>
        <v>-15.159429874842345</v>
      </c>
      <c r="I22" s="56">
        <f t="shared" si="2"/>
        <v>229.8083141302626</v>
      </c>
      <c r="J22" s="51">
        <f t="shared" si="3"/>
        <v>100.15942987484235</v>
      </c>
    </row>
    <row r="23" spans="1:11" x14ac:dyDescent="0.3">
      <c r="A23" s="6" t="s">
        <v>101</v>
      </c>
      <c r="B23" s="27">
        <v>112</v>
      </c>
      <c r="C23" s="17">
        <f t="shared" si="0"/>
        <v>91.06377194993695</v>
      </c>
      <c r="H23" s="56">
        <f t="shared" si="1"/>
        <v>20.93622805006305</v>
      </c>
      <c r="I23" s="56">
        <f t="shared" si="2"/>
        <v>438.32564496424686</v>
      </c>
      <c r="J23" s="51">
        <f t="shared" si="3"/>
        <v>91.06377194993695</v>
      </c>
    </row>
    <row r="24" spans="1:11" x14ac:dyDescent="0.3">
      <c r="A24" s="6" t="s">
        <v>102</v>
      </c>
      <c r="B24" s="27">
        <v>110</v>
      </c>
      <c r="C24" s="17">
        <f t="shared" si="0"/>
        <v>103.62550877997478</v>
      </c>
      <c r="H24" s="56">
        <f t="shared" si="1"/>
        <v>6.3744912200252202</v>
      </c>
      <c r="I24" s="56">
        <f t="shared" si="2"/>
        <v>40.634138314178621</v>
      </c>
      <c r="J24" s="51">
        <f t="shared" si="3"/>
        <v>103.62550877997478</v>
      </c>
    </row>
    <row r="25" spans="1:11" x14ac:dyDescent="0.3">
      <c r="A25" s="6" t="s">
        <v>103</v>
      </c>
      <c r="B25" s="27">
        <v>119</v>
      </c>
      <c r="C25" s="17">
        <f t="shared" si="0"/>
        <v>107.45020351198991</v>
      </c>
      <c r="H25" s="56">
        <f t="shared" si="1"/>
        <v>11.549796488010088</v>
      </c>
      <c r="I25" s="56">
        <f t="shared" si="2"/>
        <v>133.39779891445016</v>
      </c>
      <c r="J25" s="51">
        <f t="shared" si="3"/>
        <v>107.45020351198991</v>
      </c>
    </row>
    <row r="26" spans="1:11" x14ac:dyDescent="0.3">
      <c r="A26" s="15" t="s">
        <v>106</v>
      </c>
      <c r="B26" s="28"/>
      <c r="C26" s="20">
        <f>$E$2*B25+$E$4*C25</f>
        <v>114.38008140479596</v>
      </c>
      <c r="H26" s="3" t="s">
        <v>127</v>
      </c>
      <c r="I26" s="147">
        <f>SUM(I3:I25)</f>
        <v>9476.9712652159651</v>
      </c>
      <c r="J26" s="143">
        <f>C26</f>
        <v>114.38008140479596</v>
      </c>
      <c r="K26" s="16" t="s">
        <v>106</v>
      </c>
    </row>
    <row r="27" spans="1:11" x14ac:dyDescent="0.3">
      <c r="H27" s="66" t="s">
        <v>78</v>
      </c>
      <c r="I27" s="67">
        <f>I26/23</f>
        <v>412.04222892243325</v>
      </c>
    </row>
  </sheetData>
  <mergeCells count="1">
    <mergeCell ref="J1:J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FD757A-4F45-473B-A942-CE8DB78943ED}">
  <dimension ref="A1:W48"/>
  <sheetViews>
    <sheetView zoomScale="80" zoomScaleNormal="80" workbookViewId="0">
      <selection activeCell="T30" sqref="T30"/>
    </sheetView>
  </sheetViews>
  <sheetFormatPr defaultRowHeight="14.4" x14ac:dyDescent="0.3"/>
  <cols>
    <col min="1" max="1" width="7.77734375" style="8" bestFit="1" customWidth="1"/>
    <col min="2" max="2" width="5.77734375" style="8" customWidth="1"/>
    <col min="3" max="3" width="7.33203125" style="8" customWidth="1"/>
    <col min="4" max="4" width="2.5546875" style="8" customWidth="1"/>
    <col min="5" max="5" width="12.33203125" style="8" bestFit="1" customWidth="1"/>
    <col min="6" max="6" width="8.88671875" style="8"/>
    <col min="7" max="7" width="2.33203125" style="8" customWidth="1"/>
    <col min="8" max="11" width="8.88671875" style="8"/>
    <col min="12" max="12" width="3.5546875" style="8" bestFit="1" customWidth="1"/>
    <col min="13" max="13" width="19" style="8" customWidth="1"/>
    <col min="14" max="16" width="23.77734375" style="8" customWidth="1"/>
    <col min="17" max="17" width="8.88671875" style="8"/>
    <col min="18" max="18" width="8.77734375" style="8" customWidth="1"/>
    <col min="19" max="19" width="3.21875" style="8" customWidth="1"/>
    <col min="20" max="16384" width="8.88671875" style="8"/>
  </cols>
  <sheetData>
    <row r="1" spans="1:19" ht="15" thickBot="1" x14ac:dyDescent="0.35">
      <c r="H1" s="158" t="s">
        <v>128</v>
      </c>
      <c r="I1" s="159"/>
      <c r="J1" s="159"/>
      <c r="K1" s="159"/>
      <c r="L1" s="159"/>
      <c r="N1" s="99" t="s">
        <v>180</v>
      </c>
      <c r="O1" s="99" t="s">
        <v>181</v>
      </c>
      <c r="P1" s="100" t="s">
        <v>182</v>
      </c>
    </row>
    <row r="2" spans="1:19" ht="15" thickBot="1" x14ac:dyDescent="0.35">
      <c r="A2" s="160" t="s">
        <v>129</v>
      </c>
      <c r="B2" s="102" t="s">
        <v>130</v>
      </c>
      <c r="C2" s="2">
        <v>450</v>
      </c>
      <c r="E2" s="103" t="s">
        <v>60</v>
      </c>
      <c r="F2" s="103">
        <v>0.5</v>
      </c>
      <c r="H2" s="136" t="s">
        <v>131</v>
      </c>
      <c r="I2" s="136" t="s">
        <v>132</v>
      </c>
      <c r="J2" s="137" t="s">
        <v>133</v>
      </c>
      <c r="K2" s="138">
        <f>C2/$H$3</f>
        <v>0.81447963800904977</v>
      </c>
      <c r="L2" s="168" t="s">
        <v>134</v>
      </c>
      <c r="N2" s="105">
        <f>$F$2*C2/K2+(1-$F$2)*(H3+I3)</f>
        <v>570</v>
      </c>
      <c r="O2" s="106">
        <f>$F$3*(N2-H3)+(1-$F$3)*I3</f>
        <v>31.5</v>
      </c>
      <c r="P2" s="107">
        <f>$F$4*(C2/N2)+(1-$F$4)*K2</f>
        <v>0.80697785186949267</v>
      </c>
      <c r="Q2" s="101" t="s">
        <v>135</v>
      </c>
    </row>
    <row r="3" spans="1:19" x14ac:dyDescent="0.3">
      <c r="A3" s="161"/>
      <c r="B3" s="102" t="s">
        <v>136</v>
      </c>
      <c r="C3" s="2">
        <v>560</v>
      </c>
      <c r="E3" s="103" t="s">
        <v>137</v>
      </c>
      <c r="F3" s="103">
        <v>0.2</v>
      </c>
      <c r="H3" s="168">
        <f>SUM(C2:C5)/4</f>
        <v>552.5</v>
      </c>
      <c r="I3" s="168">
        <f>(C6-C2+C7-C3+C8-C4+C9-C5)/4</f>
        <v>35</v>
      </c>
      <c r="J3" s="139" t="s">
        <v>138</v>
      </c>
      <c r="K3" s="140">
        <f>C3/$H$3</f>
        <v>1.0135746606334841</v>
      </c>
      <c r="L3" s="169"/>
      <c r="N3" s="110">
        <f>$F$2*C3/K3+(1-$F$2)*(N2+O2)</f>
        <v>577</v>
      </c>
      <c r="O3" s="111">
        <f>$F$3*(N3-N2)+(1-$F$3)*O2</f>
        <v>26.6</v>
      </c>
      <c r="P3" s="112">
        <f t="shared" ref="P3:P13" si="0">$F$4*(C3/N3)+(1-$F$4)*K3</f>
        <v>1.0006634409529709</v>
      </c>
      <c r="Q3" s="108" t="s">
        <v>139</v>
      </c>
    </row>
    <row r="4" spans="1:19" x14ac:dyDescent="0.3">
      <c r="A4" s="161"/>
      <c r="B4" s="102" t="s">
        <v>140</v>
      </c>
      <c r="C4" s="2">
        <v>620</v>
      </c>
      <c r="E4" s="103" t="s">
        <v>141</v>
      </c>
      <c r="F4" s="103">
        <v>0.3</v>
      </c>
      <c r="H4" s="169"/>
      <c r="I4" s="169"/>
      <c r="J4" s="141" t="s">
        <v>142</v>
      </c>
      <c r="K4" s="140">
        <f>C4/$H$3</f>
        <v>1.1221719457013575</v>
      </c>
      <c r="L4" s="169"/>
      <c r="N4" s="110">
        <f t="shared" ref="N3:N13" si="1">$F$2*C4/K4+(1-$F$2)*(N3+O3)</f>
        <v>578.04999999999995</v>
      </c>
      <c r="O4" s="111">
        <f>$F$3*(N4-N3)+(1-$F$3)*O3</f>
        <v>21.489999999999991</v>
      </c>
      <c r="P4" s="112">
        <f t="shared" si="0"/>
        <v>1.1072918350469143</v>
      </c>
      <c r="Q4" s="108" t="s">
        <v>143</v>
      </c>
    </row>
    <row r="5" spans="1:19" ht="15" thickBot="1" x14ac:dyDescent="0.35">
      <c r="A5" s="162"/>
      <c r="B5" s="102" t="s">
        <v>144</v>
      </c>
      <c r="C5" s="2">
        <v>580</v>
      </c>
      <c r="H5" s="170"/>
      <c r="I5" s="169"/>
      <c r="J5" s="141" t="s">
        <v>145</v>
      </c>
      <c r="K5" s="140">
        <f>C5/$H$3</f>
        <v>1.0497737556561086</v>
      </c>
      <c r="L5" s="170"/>
      <c r="N5" s="114">
        <f t="shared" si="1"/>
        <v>576.02</v>
      </c>
      <c r="O5" s="115">
        <f>$F$3*(N5-N4)+(1-$F$3)*O4</f>
        <v>16.785999999999998</v>
      </c>
      <c r="P5" s="116">
        <f t="shared" si="0"/>
        <v>1.0369144736521685</v>
      </c>
      <c r="Q5" s="113" t="s">
        <v>146</v>
      </c>
    </row>
    <row r="6" spans="1:19" x14ac:dyDescent="0.3">
      <c r="A6" s="160" t="s">
        <v>147</v>
      </c>
      <c r="B6" s="117" t="s">
        <v>130</v>
      </c>
      <c r="C6" s="1">
        <v>490</v>
      </c>
      <c r="I6" s="118" t="s">
        <v>135</v>
      </c>
      <c r="J6" s="118" t="s">
        <v>148</v>
      </c>
      <c r="K6" s="104">
        <f>P2</f>
        <v>0.80697785186949267</v>
      </c>
      <c r="L6" s="112"/>
      <c r="N6" s="105">
        <f t="shared" si="1"/>
        <v>600.00488874133089</v>
      </c>
      <c r="O6" s="106">
        <f>$F$3*(N6-N5)+(1-$F$3)*O5</f>
        <v>18.225777748266182</v>
      </c>
      <c r="P6" s="107">
        <f t="shared" si="0"/>
        <v>0.80988250008886631</v>
      </c>
      <c r="Q6" s="101" t="s">
        <v>149</v>
      </c>
    </row>
    <row r="7" spans="1:19" x14ac:dyDescent="0.3">
      <c r="A7" s="161"/>
      <c r="B7" s="117" t="s">
        <v>136</v>
      </c>
      <c r="C7" s="1">
        <v>600</v>
      </c>
      <c r="I7" s="83" t="s">
        <v>139</v>
      </c>
      <c r="J7" s="83" t="s">
        <v>150</v>
      </c>
      <c r="K7" s="109">
        <f t="shared" ref="K7:K9" si="2">P3</f>
        <v>1.0006634409529709</v>
      </c>
      <c r="L7" s="112"/>
      <c r="N7" s="110">
        <f>$F$2*C7/K7+(1-$F$2)*(N6+O6)</f>
        <v>608.91643291752996</v>
      </c>
      <c r="O7" s="111">
        <f t="shared" ref="O7:O13" si="3">$F$3*(N7-N6)+(1-$F$3)*O6</f>
        <v>16.36293103385276</v>
      </c>
      <c r="P7" s="112">
        <f>$F$4*(C7/N7)+(1-$F$4)*K7</f>
        <v>0.99607147438142984</v>
      </c>
      <c r="Q7" s="108" t="s">
        <v>151</v>
      </c>
    </row>
    <row r="8" spans="1:19" x14ac:dyDescent="0.3">
      <c r="A8" s="161"/>
      <c r="B8" s="117" t="s">
        <v>140</v>
      </c>
      <c r="C8" s="1">
        <v>650</v>
      </c>
      <c r="I8" s="83" t="s">
        <v>143</v>
      </c>
      <c r="J8" s="83" t="s">
        <v>152</v>
      </c>
      <c r="K8" s="109">
        <f t="shared" si="2"/>
        <v>1.1072918350469143</v>
      </c>
      <c r="L8" s="112"/>
      <c r="N8" s="110">
        <f>$F$2*C8/K8+(1-$F$2)*(N7+O7)</f>
        <v>606.14857431411474</v>
      </c>
      <c r="O8" s="111">
        <f>$F$3*(N8-N7)+(1-$F$3)*O7</f>
        <v>12.536773106399165</v>
      </c>
      <c r="P8" s="112">
        <f t="shared" si="0"/>
        <v>1.0968075900642462</v>
      </c>
      <c r="Q8" s="108" t="s">
        <v>153</v>
      </c>
    </row>
    <row r="9" spans="1:19" ht="15" thickBot="1" x14ac:dyDescent="0.35">
      <c r="A9" s="162"/>
      <c r="B9" s="117" t="s">
        <v>144</v>
      </c>
      <c r="C9" s="1">
        <v>610</v>
      </c>
      <c r="I9" s="84" t="s">
        <v>146</v>
      </c>
      <c r="J9" s="84" t="s">
        <v>154</v>
      </c>
      <c r="K9" s="119">
        <f t="shared" si="2"/>
        <v>1.0369144736521685</v>
      </c>
      <c r="L9" s="112"/>
      <c r="N9" s="110">
        <f t="shared" si="1"/>
        <v>603.48458005837097</v>
      </c>
      <c r="O9" s="111">
        <f>$F$3*(N9-N8)+(1-$F$3)*O8</f>
        <v>9.4966196339705782</v>
      </c>
      <c r="P9" s="112">
        <f t="shared" si="0"/>
        <v>1.0290790311855684</v>
      </c>
      <c r="Q9" s="108" t="s">
        <v>155</v>
      </c>
    </row>
    <row r="10" spans="1:19" x14ac:dyDescent="0.3">
      <c r="A10" s="160" t="s">
        <v>156</v>
      </c>
      <c r="B10" s="102" t="s">
        <v>130</v>
      </c>
      <c r="C10" s="2">
        <v>500</v>
      </c>
      <c r="E10" s="120" t="s">
        <v>157</v>
      </c>
      <c r="I10" s="118" t="s">
        <v>149</v>
      </c>
      <c r="J10" s="118" t="s">
        <v>158</v>
      </c>
      <c r="K10" s="104">
        <f>P6</f>
        <v>0.80988250008886631</v>
      </c>
      <c r="L10" s="112"/>
      <c r="N10" s="105">
        <f t="shared" si="1"/>
        <v>615.17735375500092</v>
      </c>
      <c r="O10" s="106">
        <f t="shared" si="3"/>
        <v>9.9358504465024549</v>
      </c>
      <c r="P10" s="107">
        <f>$F$4*(C10/N10)+(1-$F$4)*K10</f>
        <v>0.8107498727572473</v>
      </c>
      <c r="Q10" s="101" t="s">
        <v>159</v>
      </c>
    </row>
    <row r="11" spans="1:19" x14ac:dyDescent="0.3">
      <c r="A11" s="161"/>
      <c r="B11" s="102" t="s">
        <v>136</v>
      </c>
      <c r="C11" s="2">
        <v>610</v>
      </c>
      <c r="I11" s="83" t="s">
        <v>151</v>
      </c>
      <c r="J11" s="83" t="s">
        <v>160</v>
      </c>
      <c r="K11" s="109">
        <f t="shared" ref="K11:K13" si="4">P7</f>
        <v>0.99607147438142984</v>
      </c>
      <c r="L11" s="112"/>
      <c r="N11" s="110">
        <f t="shared" si="1"/>
        <v>618.75952814017865</v>
      </c>
      <c r="O11" s="111">
        <f t="shared" si="3"/>
        <v>8.6651152342375095</v>
      </c>
      <c r="P11" s="112">
        <f t="shared" si="0"/>
        <v>0.99300305351953155</v>
      </c>
      <c r="Q11" s="108" t="s">
        <v>161</v>
      </c>
    </row>
    <row r="12" spans="1:19" ht="15" thickBot="1" x14ac:dyDescent="0.35">
      <c r="A12" s="161"/>
      <c r="B12" s="102" t="s">
        <v>140</v>
      </c>
      <c r="C12" s="2">
        <v>670</v>
      </c>
      <c r="I12" s="83" t="s">
        <v>153</v>
      </c>
      <c r="J12" s="83" t="s">
        <v>162</v>
      </c>
      <c r="K12" s="109">
        <f t="shared" si="4"/>
        <v>1.0968075900642462</v>
      </c>
      <c r="L12" s="112"/>
      <c r="N12" s="110">
        <f t="shared" si="1"/>
        <v>619.14419782910932</v>
      </c>
      <c r="O12" s="111">
        <f t="shared" si="3"/>
        <v>7.0090261251761428</v>
      </c>
      <c r="P12" s="112">
        <f t="shared" si="0"/>
        <v>1.0924069727823349</v>
      </c>
      <c r="Q12" s="108" t="s">
        <v>163</v>
      </c>
    </row>
    <row r="13" spans="1:19" ht="15" thickBot="1" x14ac:dyDescent="0.35">
      <c r="A13" s="162"/>
      <c r="B13" s="102" t="s">
        <v>144</v>
      </c>
      <c r="C13" s="2">
        <v>630</v>
      </c>
      <c r="I13" s="84" t="s">
        <v>155</v>
      </c>
      <c r="J13" s="84" t="s">
        <v>164</v>
      </c>
      <c r="K13" s="119">
        <f t="shared" si="4"/>
        <v>1.0290790311855684</v>
      </c>
      <c r="L13" s="112"/>
      <c r="N13" s="110">
        <f t="shared" si="1"/>
        <v>619.17555137259296</v>
      </c>
      <c r="O13" s="111">
        <f t="shared" si="3"/>
        <v>5.6134916088376441</v>
      </c>
      <c r="P13" s="112">
        <f t="shared" si="0"/>
        <v>1.0255999323139897</v>
      </c>
      <c r="Q13" s="108" t="s">
        <v>165</v>
      </c>
      <c r="S13" s="121" t="s">
        <v>166</v>
      </c>
    </row>
    <row r="14" spans="1:19" ht="15" thickBot="1" x14ac:dyDescent="0.35">
      <c r="I14" s="118" t="s">
        <v>159</v>
      </c>
      <c r="J14" s="118" t="s">
        <v>167</v>
      </c>
      <c r="K14" s="104">
        <f>P10</f>
        <v>0.8107498727572473</v>
      </c>
      <c r="M14" s="122" t="s">
        <v>168</v>
      </c>
      <c r="N14" s="163">
        <f>($N$13+S14*$O$13)*P10</f>
        <v>506.54763709731719</v>
      </c>
      <c r="O14" s="163"/>
      <c r="P14" s="163"/>
      <c r="Q14" s="123" t="s">
        <v>169</v>
      </c>
      <c r="R14" s="164" t="s">
        <v>170</v>
      </c>
      <c r="S14" s="108">
        <v>1</v>
      </c>
    </row>
    <row r="15" spans="1:19" ht="15" thickBot="1" x14ac:dyDescent="0.35">
      <c r="I15" s="83" t="s">
        <v>161</v>
      </c>
      <c r="J15" s="83" t="s">
        <v>171</v>
      </c>
      <c r="K15" s="109">
        <f>P11</f>
        <v>0.99300305351953155</v>
      </c>
      <c r="M15" s="124" t="s">
        <v>172</v>
      </c>
      <c r="N15" s="163">
        <f>($N$13+S15*$O$13)*P11</f>
        <v>625.99164179458853</v>
      </c>
      <c r="O15" s="163"/>
      <c r="P15" s="163"/>
      <c r="Q15" s="125" t="s">
        <v>173</v>
      </c>
      <c r="R15" s="165"/>
      <c r="S15" s="108">
        <v>2</v>
      </c>
    </row>
    <row r="16" spans="1:19" ht="15" thickBot="1" x14ac:dyDescent="0.35">
      <c r="I16" s="83" t="s">
        <v>163</v>
      </c>
      <c r="J16" s="83" t="s">
        <v>174</v>
      </c>
      <c r="K16" s="109">
        <f>P12</f>
        <v>1.0924069727823349</v>
      </c>
      <c r="M16" s="124" t="s">
        <v>175</v>
      </c>
      <c r="N16" s="163">
        <f>($N$13+S16*$O$13)*P12</f>
        <v>694.78834182121545</v>
      </c>
      <c r="O16" s="163"/>
      <c r="P16" s="163"/>
      <c r="Q16" s="126" t="s">
        <v>176</v>
      </c>
      <c r="R16" s="165"/>
      <c r="S16" s="108">
        <v>3</v>
      </c>
    </row>
    <row r="17" spans="9:23" ht="15" thickBot="1" x14ac:dyDescent="0.35">
      <c r="I17" s="84" t="s">
        <v>165</v>
      </c>
      <c r="J17" s="84" t="s">
        <v>177</v>
      </c>
      <c r="K17" s="119">
        <f>P13</f>
        <v>1.0255999323139897</v>
      </c>
      <c r="M17" s="127" t="s">
        <v>178</v>
      </c>
      <c r="N17" s="167">
        <f>($N$13+S17*$O$13)*P13</f>
        <v>658.05519003448478</v>
      </c>
      <c r="O17" s="167"/>
      <c r="P17" s="167"/>
      <c r="Q17" s="128" t="s">
        <v>179</v>
      </c>
      <c r="R17" s="166"/>
      <c r="S17" s="113">
        <v>4</v>
      </c>
    </row>
    <row r="31" spans="9:23" x14ac:dyDescent="0.3">
      <c r="W31" s="134"/>
    </row>
    <row r="32" spans="9:23" x14ac:dyDescent="0.3">
      <c r="W32" s="134" t="s">
        <v>180</v>
      </c>
    </row>
    <row r="33" spans="23:23" x14ac:dyDescent="0.3">
      <c r="W33" s="135">
        <v>570</v>
      </c>
    </row>
    <row r="34" spans="23:23" x14ac:dyDescent="0.3">
      <c r="W34" s="135">
        <v>577</v>
      </c>
    </row>
    <row r="35" spans="23:23" x14ac:dyDescent="0.3">
      <c r="W35" s="135">
        <v>578.04999999999995</v>
      </c>
    </row>
    <row r="36" spans="23:23" x14ac:dyDescent="0.3">
      <c r="W36" s="135">
        <v>576.02</v>
      </c>
    </row>
    <row r="37" spans="23:23" x14ac:dyDescent="0.3">
      <c r="W37" s="135">
        <v>600.00488874133089</v>
      </c>
    </row>
    <row r="38" spans="23:23" x14ac:dyDescent="0.3">
      <c r="W38" s="135">
        <v>608.91643291752996</v>
      </c>
    </row>
    <row r="39" spans="23:23" x14ac:dyDescent="0.3">
      <c r="W39" s="135">
        <v>606.14857431411474</v>
      </c>
    </row>
    <row r="40" spans="23:23" x14ac:dyDescent="0.3">
      <c r="W40" s="135">
        <v>603.48458005837097</v>
      </c>
    </row>
    <row r="41" spans="23:23" x14ac:dyDescent="0.3">
      <c r="W41" s="135">
        <v>615.17735375500092</v>
      </c>
    </row>
    <row r="42" spans="23:23" x14ac:dyDescent="0.3">
      <c r="W42" s="135">
        <v>618.75952814017865</v>
      </c>
    </row>
    <row r="43" spans="23:23" x14ac:dyDescent="0.3">
      <c r="W43" s="135">
        <v>619.14419782910932</v>
      </c>
    </row>
    <row r="44" spans="23:23" x14ac:dyDescent="0.3">
      <c r="W44" s="135">
        <v>619.17555137259296</v>
      </c>
    </row>
    <row r="45" spans="23:23" x14ac:dyDescent="0.3">
      <c r="W45" s="135">
        <v>506.54763709731719</v>
      </c>
    </row>
    <row r="46" spans="23:23" x14ac:dyDescent="0.3">
      <c r="W46" s="135">
        <v>625.99164179458853</v>
      </c>
    </row>
    <row r="47" spans="23:23" x14ac:dyDescent="0.3">
      <c r="W47" s="135">
        <v>694.78834182121545</v>
      </c>
    </row>
    <row r="48" spans="23:23" x14ac:dyDescent="0.3">
      <c r="W48" s="135">
        <v>658.05519003448478</v>
      </c>
    </row>
  </sheetData>
  <mergeCells count="12">
    <mergeCell ref="H1:L1"/>
    <mergeCell ref="A10:A13"/>
    <mergeCell ref="N14:P14"/>
    <mergeCell ref="R14:R17"/>
    <mergeCell ref="N15:P15"/>
    <mergeCell ref="N16:P16"/>
    <mergeCell ref="N17:P17"/>
    <mergeCell ref="A6:A9"/>
    <mergeCell ref="A2:A5"/>
    <mergeCell ref="L2:L5"/>
    <mergeCell ref="H3:H5"/>
    <mergeCell ref="I3:I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6A9C5-B30C-4E71-8360-32BD601B0C58}">
  <dimension ref="A1:R57"/>
  <sheetViews>
    <sheetView zoomScale="70" zoomScaleNormal="70" workbookViewId="0">
      <selection activeCell="F8" sqref="F8"/>
    </sheetView>
  </sheetViews>
  <sheetFormatPr defaultRowHeight="14.4" x14ac:dyDescent="0.3"/>
  <cols>
    <col min="1" max="1" width="15.88671875" customWidth="1"/>
    <col min="2" max="2" width="21.88671875" customWidth="1"/>
    <col min="3" max="3" width="13.88671875" customWidth="1"/>
    <col min="4" max="4" width="6.33203125" customWidth="1"/>
    <col min="5" max="5" width="21.6640625" bestFit="1" customWidth="1"/>
    <col min="6" max="6" width="22.6640625" customWidth="1"/>
    <col min="10" max="10" width="27.44140625" bestFit="1" customWidth="1"/>
    <col min="11" max="11" width="24.33203125" bestFit="1" customWidth="1"/>
    <col min="12" max="12" width="14.6640625" bestFit="1" customWidth="1"/>
    <col min="14" max="14" width="13.44140625" bestFit="1" customWidth="1"/>
    <col min="15" max="15" width="15.6640625" bestFit="1" customWidth="1"/>
    <col min="16" max="16" width="15.21875" bestFit="1" customWidth="1"/>
    <col min="17" max="17" width="15.5546875" bestFit="1" customWidth="1"/>
    <col min="18" max="18" width="16.77734375" bestFit="1" customWidth="1"/>
  </cols>
  <sheetData>
    <row r="1" spans="1:18" ht="15" thickBot="1" x14ac:dyDescent="0.35">
      <c r="A1" s="30" t="s">
        <v>104</v>
      </c>
      <c r="B1" s="29" t="s">
        <v>123</v>
      </c>
      <c r="C1" s="30" t="s">
        <v>122</v>
      </c>
      <c r="D1" s="32"/>
      <c r="J1" s="87" t="s">
        <v>5</v>
      </c>
      <c r="K1" s="72"/>
      <c r="L1" s="72"/>
      <c r="M1" s="72"/>
      <c r="N1" s="72"/>
      <c r="O1" s="72"/>
      <c r="P1" s="72"/>
      <c r="Q1" s="72"/>
      <c r="R1" s="73"/>
    </row>
    <row r="2" spans="1:18" ht="15" thickBot="1" x14ac:dyDescent="0.35">
      <c r="A2" s="33" t="s">
        <v>80</v>
      </c>
      <c r="B2" s="34">
        <v>2200</v>
      </c>
      <c r="C2" s="31">
        <v>192111</v>
      </c>
      <c r="D2" s="54"/>
      <c r="E2" s="174" t="s">
        <v>186</v>
      </c>
      <c r="F2" s="174"/>
      <c r="J2" s="74"/>
      <c r="R2" s="75"/>
    </row>
    <row r="3" spans="1:18" x14ac:dyDescent="0.3">
      <c r="A3" s="33" t="s">
        <v>81</v>
      </c>
      <c r="B3" s="34">
        <v>1480</v>
      </c>
      <c r="C3" s="31">
        <v>127683</v>
      </c>
      <c r="D3" s="54"/>
      <c r="E3" s="35" t="s">
        <v>121</v>
      </c>
      <c r="F3" s="35" t="s">
        <v>22</v>
      </c>
      <c r="J3" s="76" t="s">
        <v>6</v>
      </c>
      <c r="K3" s="14"/>
      <c r="R3" s="75"/>
    </row>
    <row r="4" spans="1:18" x14ac:dyDescent="0.3">
      <c r="A4" s="33" t="s">
        <v>82</v>
      </c>
      <c r="B4" s="34">
        <v>1950</v>
      </c>
      <c r="C4" s="31">
        <v>169506</v>
      </c>
      <c r="D4" s="54"/>
      <c r="E4" s="36" t="s">
        <v>16</v>
      </c>
      <c r="F4" s="57">
        <v>-20376.329942110897</v>
      </c>
      <c r="J4" s="74" t="s">
        <v>7</v>
      </c>
      <c r="K4">
        <v>0.9795028273923404</v>
      </c>
      <c r="R4" s="75"/>
    </row>
    <row r="5" spans="1:18" x14ac:dyDescent="0.3">
      <c r="A5" s="33" t="s">
        <v>83</v>
      </c>
      <c r="B5" s="34">
        <v>2010</v>
      </c>
      <c r="C5" s="31">
        <v>171357</v>
      </c>
      <c r="D5" s="54"/>
      <c r="E5" s="36" t="s">
        <v>120</v>
      </c>
      <c r="F5" s="57">
        <v>95.400272454459298</v>
      </c>
      <c r="J5" s="74" t="s">
        <v>8</v>
      </c>
      <c r="K5">
        <v>0.95942578886958896</v>
      </c>
      <c r="R5" s="75"/>
    </row>
    <row r="6" spans="1:18" ht="14.4" customHeight="1" x14ac:dyDescent="0.3">
      <c r="A6" s="33" t="s">
        <v>84</v>
      </c>
      <c r="B6" s="34">
        <v>2000</v>
      </c>
      <c r="C6" s="31">
        <v>167807</v>
      </c>
      <c r="D6" s="54"/>
      <c r="E6" s="6" t="s">
        <v>55</v>
      </c>
      <c r="F6" s="6" t="s">
        <v>54</v>
      </c>
      <c r="J6" s="74" t="s">
        <v>9</v>
      </c>
      <c r="K6">
        <v>0.95811694334925313</v>
      </c>
      <c r="R6" s="75"/>
    </row>
    <row r="7" spans="1:18" ht="14.4" customHeight="1" x14ac:dyDescent="0.3">
      <c r="A7" s="33" t="s">
        <v>85</v>
      </c>
      <c r="B7" s="34">
        <v>1350</v>
      </c>
      <c r="C7" s="31">
        <v>116536</v>
      </c>
      <c r="D7" s="54"/>
      <c r="E7" s="56">
        <f>F4+F5*F7</f>
        <v>-20376.329942110897</v>
      </c>
      <c r="F7" s="131">
        <v>0</v>
      </c>
      <c r="J7" s="74" t="s">
        <v>10</v>
      </c>
      <c r="K7">
        <v>5607.4537684404213</v>
      </c>
      <c r="R7" s="75"/>
    </row>
    <row r="8" spans="1:18" ht="14.4" customHeight="1" thickBot="1" x14ac:dyDescent="0.35">
      <c r="A8" s="33" t="s">
        <v>86</v>
      </c>
      <c r="B8" s="34">
        <v>1980</v>
      </c>
      <c r="C8" s="31">
        <v>179603</v>
      </c>
      <c r="D8" s="54"/>
      <c r="J8" s="77" t="s">
        <v>11</v>
      </c>
      <c r="K8" s="12">
        <v>33</v>
      </c>
      <c r="R8" s="75"/>
    </row>
    <row r="9" spans="1:18" x14ac:dyDescent="0.3">
      <c r="A9" s="33" t="s">
        <v>87</v>
      </c>
      <c r="B9" s="34">
        <v>1500</v>
      </c>
      <c r="C9" s="31">
        <v>127837</v>
      </c>
      <c r="D9" s="54"/>
      <c r="J9" s="74"/>
      <c r="R9" s="75"/>
    </row>
    <row r="10" spans="1:18" ht="15" thickBot="1" x14ac:dyDescent="0.35">
      <c r="A10" s="33" t="s">
        <v>88</v>
      </c>
      <c r="B10" s="34">
        <v>2290</v>
      </c>
      <c r="C10" s="31">
        <v>198215</v>
      </c>
      <c r="D10" s="54"/>
      <c r="E10" s="58"/>
      <c r="F10" s="58"/>
      <c r="J10" s="74" t="s">
        <v>12</v>
      </c>
      <c r="R10" s="75"/>
    </row>
    <row r="11" spans="1:18" x14ac:dyDescent="0.3">
      <c r="A11" s="33" t="s">
        <v>89</v>
      </c>
      <c r="B11" s="34">
        <v>2000</v>
      </c>
      <c r="C11" s="31">
        <v>178545</v>
      </c>
      <c r="D11" s="54"/>
      <c r="F11" s="59"/>
      <c r="J11" s="78"/>
      <c r="K11" s="13" t="s">
        <v>17</v>
      </c>
      <c r="L11" s="13" t="s">
        <v>18</v>
      </c>
      <c r="M11" s="13" t="s">
        <v>19</v>
      </c>
      <c r="N11" s="13" t="s">
        <v>20</v>
      </c>
      <c r="O11" s="13" t="s">
        <v>21</v>
      </c>
      <c r="R11" s="75"/>
    </row>
    <row r="12" spans="1:18" x14ac:dyDescent="0.3">
      <c r="A12" s="33" t="s">
        <v>90</v>
      </c>
      <c r="B12" s="34">
        <v>1450</v>
      </c>
      <c r="C12" s="31">
        <v>117605</v>
      </c>
      <c r="D12" s="54"/>
      <c r="E12" s="18"/>
      <c r="F12" s="18"/>
      <c r="J12" s="74" t="s">
        <v>13</v>
      </c>
      <c r="K12">
        <v>1</v>
      </c>
      <c r="L12">
        <v>23049122724.188</v>
      </c>
      <c r="M12">
        <v>23049122724.188</v>
      </c>
      <c r="N12">
        <v>733.03210651124471</v>
      </c>
      <c r="O12">
        <v>3.8821575949764389E-23</v>
      </c>
      <c r="R12" s="75"/>
    </row>
    <row r="13" spans="1:18" x14ac:dyDescent="0.3">
      <c r="A13" s="33" t="s">
        <v>91</v>
      </c>
      <c r="B13" s="34">
        <v>2020</v>
      </c>
      <c r="C13" s="31">
        <v>173482</v>
      </c>
      <c r="D13" s="54"/>
      <c r="E13" s="41"/>
      <c r="F13" s="41"/>
      <c r="J13" s="74" t="s">
        <v>14</v>
      </c>
      <c r="K13">
        <v>31</v>
      </c>
      <c r="L13">
        <v>974749670.72109711</v>
      </c>
      <c r="M13">
        <v>31443537.765196681</v>
      </c>
      <c r="R13" s="75"/>
    </row>
    <row r="14" spans="1:18" ht="15" thickBot="1" x14ac:dyDescent="0.35">
      <c r="A14" s="33" t="s">
        <v>92</v>
      </c>
      <c r="B14" s="34">
        <v>2050</v>
      </c>
      <c r="C14" s="31">
        <v>175233</v>
      </c>
      <c r="D14" s="54"/>
      <c r="J14" s="77" t="s">
        <v>15</v>
      </c>
      <c r="K14" s="12">
        <v>32</v>
      </c>
      <c r="L14" s="12">
        <v>24023872394.909096</v>
      </c>
      <c r="M14" s="12"/>
      <c r="N14" s="12"/>
      <c r="O14" s="12"/>
      <c r="R14" s="75"/>
    </row>
    <row r="15" spans="1:18" ht="15" thickBot="1" x14ac:dyDescent="0.35">
      <c r="A15" s="33" t="s">
        <v>93</v>
      </c>
      <c r="B15" s="34">
        <v>1920</v>
      </c>
      <c r="C15" s="31">
        <v>158807</v>
      </c>
      <c r="D15" s="54"/>
      <c r="J15" s="74"/>
      <c r="R15" s="75"/>
    </row>
    <row r="16" spans="1:18" x14ac:dyDescent="0.3">
      <c r="A16" s="33" t="s">
        <v>94</v>
      </c>
      <c r="B16" s="34">
        <v>1650</v>
      </c>
      <c r="C16" s="31">
        <v>140204</v>
      </c>
      <c r="D16" s="54"/>
      <c r="J16" s="78"/>
      <c r="K16" s="13" t="s">
        <v>22</v>
      </c>
      <c r="L16" s="13" t="s">
        <v>10</v>
      </c>
      <c r="M16" s="13" t="s">
        <v>23</v>
      </c>
      <c r="N16" s="13" t="s">
        <v>24</v>
      </c>
      <c r="O16" s="13" t="s">
        <v>25</v>
      </c>
      <c r="P16" s="13" t="s">
        <v>26</v>
      </c>
      <c r="Q16" s="13" t="s">
        <v>27</v>
      </c>
      <c r="R16" s="79" t="s">
        <v>28</v>
      </c>
    </row>
    <row r="17" spans="1:18" x14ac:dyDescent="0.3">
      <c r="A17" s="33" t="s">
        <v>95</v>
      </c>
      <c r="B17" s="34">
        <v>1580</v>
      </c>
      <c r="C17" s="31">
        <v>129904</v>
      </c>
      <c r="D17" s="54"/>
      <c r="J17" s="74" t="s">
        <v>16</v>
      </c>
      <c r="K17">
        <v>-20376.329942110897</v>
      </c>
      <c r="L17">
        <v>6690.1136473405913</v>
      </c>
      <c r="M17">
        <v>-3.0457374891098836</v>
      </c>
      <c r="N17">
        <v>4.708175809889378E-3</v>
      </c>
      <c r="O17">
        <v>-34020.906683782152</v>
      </c>
      <c r="P17">
        <v>-6731.7532004396435</v>
      </c>
      <c r="Q17">
        <v>-34020.906683782152</v>
      </c>
      <c r="R17" s="75">
        <v>-6731.7532004396435</v>
      </c>
    </row>
    <row r="18" spans="1:18" ht="15" thickBot="1" x14ac:dyDescent="0.35">
      <c r="A18" s="33" t="s">
        <v>96</v>
      </c>
      <c r="B18" s="34">
        <v>1600</v>
      </c>
      <c r="C18" s="31">
        <v>138673</v>
      </c>
      <c r="D18" s="54"/>
      <c r="J18" s="77" t="s">
        <v>123</v>
      </c>
      <c r="K18" s="12">
        <v>95.400272454459298</v>
      </c>
      <c r="L18" s="12">
        <v>3.5236122934802938</v>
      </c>
      <c r="M18" s="12">
        <v>27.0745656753944</v>
      </c>
      <c r="N18" s="55">
        <v>3.8821575949764389E-23</v>
      </c>
      <c r="O18" s="12">
        <v>88.213817802018553</v>
      </c>
      <c r="P18" s="12">
        <v>102.58672710690004</v>
      </c>
      <c r="Q18" s="12">
        <v>88.213817802018553</v>
      </c>
      <c r="R18" s="80">
        <v>102.58672710690004</v>
      </c>
    </row>
    <row r="19" spans="1:18" x14ac:dyDescent="0.3">
      <c r="A19" s="33" t="s">
        <v>97</v>
      </c>
      <c r="B19" s="34">
        <v>2100</v>
      </c>
      <c r="C19" s="31">
        <v>186633</v>
      </c>
      <c r="D19" s="54"/>
      <c r="J19" s="74"/>
      <c r="N19" s="130" t="s">
        <v>59</v>
      </c>
      <c r="R19" s="75"/>
    </row>
    <row r="20" spans="1:18" x14ac:dyDescent="0.3">
      <c r="A20" s="33" t="s">
        <v>98</v>
      </c>
      <c r="B20" s="34">
        <v>1750</v>
      </c>
      <c r="C20" s="31">
        <v>146080</v>
      </c>
      <c r="D20" s="54"/>
      <c r="J20" s="74"/>
      <c r="R20" s="75"/>
    </row>
    <row r="21" spans="1:18" x14ac:dyDescent="0.3">
      <c r="A21" s="33" t="s">
        <v>99</v>
      </c>
      <c r="B21" s="34">
        <v>2090</v>
      </c>
      <c r="C21" s="31">
        <v>186140</v>
      </c>
      <c r="D21" s="54"/>
      <c r="J21" s="74"/>
      <c r="R21" s="75"/>
    </row>
    <row r="22" spans="1:18" x14ac:dyDescent="0.3">
      <c r="A22" s="33" t="s">
        <v>100</v>
      </c>
      <c r="B22" s="34">
        <v>1540</v>
      </c>
      <c r="C22" s="31">
        <v>119832</v>
      </c>
      <c r="D22" s="54"/>
      <c r="J22" s="74" t="s">
        <v>29</v>
      </c>
      <c r="R22" s="75"/>
    </row>
    <row r="23" spans="1:18" ht="15" thickBot="1" x14ac:dyDescent="0.35">
      <c r="A23" s="33" t="s">
        <v>101</v>
      </c>
      <c r="B23" s="34">
        <v>2320</v>
      </c>
      <c r="C23" s="31">
        <v>199698</v>
      </c>
      <c r="D23" s="54"/>
      <c r="J23" s="74"/>
      <c r="R23" s="75"/>
    </row>
    <row r="24" spans="1:18" x14ac:dyDescent="0.3">
      <c r="A24" s="33" t="s">
        <v>102</v>
      </c>
      <c r="B24" s="34">
        <v>1900</v>
      </c>
      <c r="C24" s="31">
        <v>151748</v>
      </c>
      <c r="D24" s="54"/>
      <c r="J24" s="78" t="s">
        <v>11</v>
      </c>
      <c r="K24" s="13" t="s">
        <v>124</v>
      </c>
      <c r="L24" s="13" t="s">
        <v>31</v>
      </c>
      <c r="R24" s="75"/>
    </row>
    <row r="25" spans="1:18" x14ac:dyDescent="0.3">
      <c r="A25" s="33" t="s">
        <v>103</v>
      </c>
      <c r="B25" s="34">
        <v>1640</v>
      </c>
      <c r="C25" s="31">
        <v>128349</v>
      </c>
      <c r="D25" s="54"/>
      <c r="J25" s="74">
        <v>1</v>
      </c>
      <c r="K25" s="186">
        <v>189504.26945769956</v>
      </c>
      <c r="L25" s="186">
        <v>2606.7305423004436</v>
      </c>
      <c r="R25" s="75"/>
    </row>
    <row r="26" spans="1:18" x14ac:dyDescent="0.3">
      <c r="A26" s="33" t="s">
        <v>106</v>
      </c>
      <c r="B26" s="34">
        <v>2310</v>
      </c>
      <c r="C26" s="31">
        <v>195261</v>
      </c>
      <c r="D26" s="54"/>
      <c r="J26" s="74">
        <v>2</v>
      </c>
      <c r="K26" s="186">
        <v>120816.07329048886</v>
      </c>
      <c r="L26" s="186">
        <v>6866.9267095111427</v>
      </c>
      <c r="R26" s="75"/>
    </row>
    <row r="27" spans="1:18" x14ac:dyDescent="0.3">
      <c r="A27" s="33" t="s">
        <v>112</v>
      </c>
      <c r="B27" s="34">
        <v>1980</v>
      </c>
      <c r="C27" s="31">
        <v>160863</v>
      </c>
      <c r="D27" s="54"/>
      <c r="J27" s="74">
        <v>3</v>
      </c>
      <c r="K27" s="186">
        <v>165654.20134408472</v>
      </c>
      <c r="L27" s="186">
        <v>3851.7986559152778</v>
      </c>
      <c r="R27" s="75"/>
    </row>
    <row r="28" spans="1:18" x14ac:dyDescent="0.3">
      <c r="A28" s="33" t="s">
        <v>113</v>
      </c>
      <c r="B28" s="34">
        <v>1505</v>
      </c>
      <c r="C28" s="31">
        <v>116277</v>
      </c>
      <c r="D28" s="54"/>
      <c r="J28" s="74">
        <v>4</v>
      </c>
      <c r="K28" s="186">
        <v>171378.2176913523</v>
      </c>
      <c r="L28" s="186">
        <v>-21.21769135229988</v>
      </c>
      <c r="R28" s="75"/>
    </row>
    <row r="29" spans="1:18" x14ac:dyDescent="0.3">
      <c r="A29" s="33" t="s">
        <v>114</v>
      </c>
      <c r="B29" s="34">
        <v>2120</v>
      </c>
      <c r="C29" s="31">
        <v>181193</v>
      </c>
      <c r="D29" s="54"/>
      <c r="J29" s="74">
        <v>5</v>
      </c>
      <c r="K29" s="186">
        <v>170424.21496680769</v>
      </c>
      <c r="L29" s="186">
        <v>-2617.2149668076891</v>
      </c>
      <c r="R29" s="75"/>
    </row>
    <row r="30" spans="1:18" x14ac:dyDescent="0.3">
      <c r="A30" s="33" t="s">
        <v>115</v>
      </c>
      <c r="B30" s="34">
        <v>2200</v>
      </c>
      <c r="C30" s="31">
        <v>185659</v>
      </c>
      <c r="D30" s="54"/>
      <c r="J30" s="74">
        <v>6</v>
      </c>
      <c r="K30" s="186">
        <v>108414.03787140915</v>
      </c>
      <c r="L30" s="186">
        <v>8121.9621285908506</v>
      </c>
      <c r="R30" s="75"/>
    </row>
    <row r="31" spans="1:18" x14ac:dyDescent="0.3">
      <c r="A31" s="33" t="s">
        <v>116</v>
      </c>
      <c r="B31" s="34">
        <v>2010</v>
      </c>
      <c r="C31" s="31">
        <v>170129</v>
      </c>
      <c r="D31" s="54"/>
      <c r="J31" s="74">
        <v>7</v>
      </c>
      <c r="K31" s="186">
        <v>168516.20951771853</v>
      </c>
      <c r="L31" s="186">
        <v>11086.790482281474</v>
      </c>
      <c r="R31" s="75"/>
    </row>
    <row r="32" spans="1:18" x14ac:dyDescent="0.3">
      <c r="A32" s="33" t="s">
        <v>117</v>
      </c>
      <c r="B32" s="34">
        <v>1500</v>
      </c>
      <c r="C32" s="31">
        <v>112497</v>
      </c>
      <c r="D32" s="54"/>
      <c r="J32" s="74">
        <v>8</v>
      </c>
      <c r="K32" s="186">
        <v>122724.07873957805</v>
      </c>
      <c r="L32" s="186">
        <v>5112.9212604219501</v>
      </c>
      <c r="R32" s="75"/>
    </row>
    <row r="33" spans="1:18" x14ac:dyDescent="0.3">
      <c r="A33" s="33" t="s">
        <v>118</v>
      </c>
      <c r="B33" s="34">
        <v>2000</v>
      </c>
      <c r="C33" s="31">
        <v>171560</v>
      </c>
      <c r="D33" s="54"/>
      <c r="J33" s="74">
        <v>9</v>
      </c>
      <c r="K33" s="186">
        <v>198090.29397860091</v>
      </c>
      <c r="L33" s="186">
        <v>124.7060213990917</v>
      </c>
      <c r="R33" s="75"/>
    </row>
    <row r="34" spans="1:18" x14ac:dyDescent="0.3">
      <c r="A34" s="33" t="s">
        <v>119</v>
      </c>
      <c r="B34" s="34">
        <v>1990</v>
      </c>
      <c r="C34" s="31">
        <v>165940</v>
      </c>
      <c r="D34" s="54"/>
      <c r="J34" s="74">
        <v>10</v>
      </c>
      <c r="K34" s="186">
        <v>170424.21496680769</v>
      </c>
      <c r="L34" s="186">
        <v>8120.7850331923109</v>
      </c>
      <c r="R34" s="75"/>
    </row>
    <row r="35" spans="1:18" x14ac:dyDescent="0.3">
      <c r="J35" s="74">
        <v>11</v>
      </c>
      <c r="K35" s="186">
        <v>117954.06511685508</v>
      </c>
      <c r="L35" s="186">
        <v>-349.06511685508303</v>
      </c>
      <c r="R35" s="75"/>
    </row>
    <row r="36" spans="1:18" x14ac:dyDescent="0.3">
      <c r="J36" s="74">
        <v>12</v>
      </c>
      <c r="K36" s="186">
        <v>172332.22041589688</v>
      </c>
      <c r="L36" s="186">
        <v>1149.7795841031184</v>
      </c>
      <c r="R36" s="75"/>
    </row>
    <row r="37" spans="1:18" x14ac:dyDescent="0.3">
      <c r="J37" s="74">
        <v>13</v>
      </c>
      <c r="K37" s="186">
        <v>175194.22858953066</v>
      </c>
      <c r="L37" s="186">
        <v>38.771410469344119</v>
      </c>
      <c r="R37" s="75"/>
    </row>
    <row r="38" spans="1:18" x14ac:dyDescent="0.3">
      <c r="J38" s="74">
        <v>14</v>
      </c>
      <c r="K38" s="186">
        <v>162792.19317045095</v>
      </c>
      <c r="L38" s="186">
        <v>-3985.1931704509479</v>
      </c>
      <c r="R38" s="75"/>
    </row>
    <row r="39" spans="1:18" x14ac:dyDescent="0.3">
      <c r="J39" s="74">
        <v>15</v>
      </c>
      <c r="K39" s="186">
        <v>137034.11960774695</v>
      </c>
      <c r="L39" s="186">
        <v>3169.8803922530496</v>
      </c>
      <c r="R39" s="75"/>
    </row>
    <row r="40" spans="1:18" x14ac:dyDescent="0.3">
      <c r="J40" s="74">
        <v>16</v>
      </c>
      <c r="K40" s="186">
        <v>130356.10053593479</v>
      </c>
      <c r="L40" s="186">
        <v>-452.10053593479097</v>
      </c>
      <c r="R40" s="75"/>
    </row>
    <row r="41" spans="1:18" x14ac:dyDescent="0.3">
      <c r="J41" s="74">
        <v>17</v>
      </c>
      <c r="K41" s="186">
        <v>132264.10598502398</v>
      </c>
      <c r="L41" s="186">
        <v>6408.8940149760165</v>
      </c>
      <c r="R41" s="75"/>
    </row>
    <row r="42" spans="1:18" x14ac:dyDescent="0.3">
      <c r="J42" s="74">
        <v>18</v>
      </c>
      <c r="K42" s="186">
        <v>179964.24221225362</v>
      </c>
      <c r="L42" s="186">
        <v>6668.7577877463773</v>
      </c>
      <c r="R42" s="75"/>
    </row>
    <row r="43" spans="1:18" x14ac:dyDescent="0.3">
      <c r="J43" s="74">
        <v>19</v>
      </c>
      <c r="K43" s="186">
        <v>146574.14685319288</v>
      </c>
      <c r="L43" s="186">
        <v>-494.14685319288401</v>
      </c>
      <c r="R43" s="75"/>
    </row>
    <row r="44" spans="1:18" x14ac:dyDescent="0.3">
      <c r="J44" s="74">
        <v>20</v>
      </c>
      <c r="K44" s="186">
        <v>179010.23948770904</v>
      </c>
      <c r="L44" s="186">
        <v>7129.760512290959</v>
      </c>
      <c r="R44" s="75"/>
    </row>
    <row r="45" spans="1:18" x14ac:dyDescent="0.3">
      <c r="J45" s="74">
        <v>21</v>
      </c>
      <c r="K45" s="186">
        <v>126540.08963775643</v>
      </c>
      <c r="L45" s="186">
        <v>-6708.089637756435</v>
      </c>
      <c r="R45" s="75"/>
    </row>
    <row r="46" spans="1:18" x14ac:dyDescent="0.3">
      <c r="J46" s="74">
        <v>22</v>
      </c>
      <c r="K46" s="186">
        <v>200952.30215223468</v>
      </c>
      <c r="L46" s="186">
        <v>-1254.3021522346826</v>
      </c>
      <c r="R46" s="75"/>
    </row>
    <row r="47" spans="1:18" x14ac:dyDescent="0.3">
      <c r="J47" s="74">
        <v>23</v>
      </c>
      <c r="K47" s="186">
        <v>160884.18772136176</v>
      </c>
      <c r="L47" s="186">
        <v>-9136.1877213617554</v>
      </c>
      <c r="R47" s="75"/>
    </row>
    <row r="48" spans="1:18" x14ac:dyDescent="0.3">
      <c r="J48" s="74">
        <v>24</v>
      </c>
      <c r="K48" s="186">
        <v>136080.11688320234</v>
      </c>
      <c r="L48" s="186">
        <v>-7731.1168832023395</v>
      </c>
      <c r="R48" s="75"/>
    </row>
    <row r="49" spans="10:18" x14ac:dyDescent="0.3">
      <c r="J49" s="74">
        <v>25</v>
      </c>
      <c r="K49" s="186">
        <v>199998.29942769007</v>
      </c>
      <c r="L49" s="186">
        <v>-4737.2994276900718</v>
      </c>
      <c r="R49" s="75"/>
    </row>
    <row r="50" spans="10:18" x14ac:dyDescent="0.3">
      <c r="J50" s="74">
        <v>26</v>
      </c>
      <c r="K50" s="186">
        <v>168516.20951771853</v>
      </c>
      <c r="L50" s="186">
        <v>-7653.2095177185256</v>
      </c>
      <c r="R50" s="75"/>
    </row>
    <row r="51" spans="10:18" x14ac:dyDescent="0.3">
      <c r="J51" s="74">
        <v>27</v>
      </c>
      <c r="K51" s="186">
        <v>123201.08010185036</v>
      </c>
      <c r="L51" s="186">
        <v>-6924.0801018503553</v>
      </c>
      <c r="R51" s="75"/>
    </row>
    <row r="52" spans="10:18" x14ac:dyDescent="0.3">
      <c r="J52" s="74">
        <v>28</v>
      </c>
      <c r="K52" s="186">
        <v>181872.24766134282</v>
      </c>
      <c r="L52" s="186">
        <v>-679.24766134281526</v>
      </c>
      <c r="R52" s="75"/>
    </row>
    <row r="53" spans="10:18" x14ac:dyDescent="0.3">
      <c r="J53" s="74">
        <v>29</v>
      </c>
      <c r="K53" s="186">
        <v>189504.26945769956</v>
      </c>
      <c r="L53" s="186">
        <v>-3845.2694576995564</v>
      </c>
      <c r="R53" s="75"/>
    </row>
    <row r="54" spans="10:18" x14ac:dyDescent="0.3">
      <c r="J54" s="74">
        <v>30</v>
      </c>
      <c r="K54" s="186">
        <v>171378.2176913523</v>
      </c>
      <c r="L54" s="186">
        <v>-1249.2176913522999</v>
      </c>
      <c r="R54" s="75"/>
    </row>
    <row r="55" spans="10:18" x14ac:dyDescent="0.3">
      <c r="J55" s="74">
        <v>31</v>
      </c>
      <c r="K55" s="186">
        <v>122724.07873957805</v>
      </c>
      <c r="L55" s="186">
        <v>-10227.07873957805</v>
      </c>
      <c r="R55" s="75"/>
    </row>
    <row r="56" spans="10:18" x14ac:dyDescent="0.3">
      <c r="J56" s="74">
        <v>32</v>
      </c>
      <c r="K56" s="186">
        <v>170424.21496680769</v>
      </c>
      <c r="L56" s="186">
        <v>1135.7850331923109</v>
      </c>
      <c r="R56" s="75"/>
    </row>
    <row r="57" spans="10:18" ht="15" thickBot="1" x14ac:dyDescent="0.35">
      <c r="J57" s="77">
        <v>33</v>
      </c>
      <c r="K57" s="187">
        <v>169470.21224226311</v>
      </c>
      <c r="L57" s="187">
        <v>-3530.2122422631073</v>
      </c>
      <c r="M57" s="12"/>
      <c r="N57" s="12"/>
      <c r="O57" s="12"/>
      <c r="P57" s="12"/>
      <c r="Q57" s="12"/>
      <c r="R57" s="80"/>
    </row>
  </sheetData>
  <mergeCells count="1">
    <mergeCell ref="E2:F2"/>
  </mergeCells>
  <phoneticPr fontId="7" type="noConversion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62037-8BE4-45BD-9DEE-E21835234200}">
  <dimension ref="A1:R34"/>
  <sheetViews>
    <sheetView zoomScale="70" zoomScaleNormal="70" workbookViewId="0">
      <selection activeCell="H6" sqref="H6"/>
    </sheetView>
  </sheetViews>
  <sheetFormatPr defaultRowHeight="14.4" x14ac:dyDescent="0.3"/>
  <cols>
    <col min="1" max="1" width="15.33203125" style="32" bestFit="1" customWidth="1"/>
    <col min="2" max="2" width="21.33203125" style="32" customWidth="1"/>
    <col min="3" max="3" width="8" style="32" bestFit="1" customWidth="1"/>
    <col min="4" max="4" width="13.44140625" style="32" customWidth="1"/>
    <col min="5" max="5" width="4.88671875" style="32" customWidth="1"/>
    <col min="6" max="8" width="21.5546875" style="8" customWidth="1"/>
    <col min="9" max="9" width="4" style="8" customWidth="1"/>
    <col min="10" max="10" width="27.21875" style="8" bestFit="1" customWidth="1"/>
    <col min="11" max="11" width="18.21875" style="8" bestFit="1" customWidth="1"/>
    <col min="12" max="12" width="15" style="8" bestFit="1" customWidth="1"/>
    <col min="13" max="13" width="13.88671875" style="8" bestFit="1" customWidth="1"/>
    <col min="14" max="14" width="13.33203125" style="8" bestFit="1" customWidth="1"/>
    <col min="15" max="15" width="15.77734375" style="8" bestFit="1" customWidth="1"/>
    <col min="16" max="16" width="15.5546875" style="8" bestFit="1" customWidth="1"/>
    <col min="17" max="17" width="16" style="8" bestFit="1" customWidth="1"/>
    <col min="18" max="18" width="17.109375" style="8" bestFit="1" customWidth="1"/>
    <col min="19" max="16384" width="8.88671875" style="8"/>
  </cols>
  <sheetData>
    <row r="1" spans="1:18" ht="15" thickBot="1" x14ac:dyDescent="0.35">
      <c r="A1" s="30" t="s">
        <v>104</v>
      </c>
      <c r="B1" s="29" t="s">
        <v>51</v>
      </c>
      <c r="C1" s="30" t="s">
        <v>125</v>
      </c>
      <c r="D1" s="30" t="s">
        <v>122</v>
      </c>
    </row>
    <row r="2" spans="1:18" ht="15" thickBot="1" x14ac:dyDescent="0.35">
      <c r="A2" s="62" t="s">
        <v>80</v>
      </c>
      <c r="B2" s="63">
        <v>2200</v>
      </c>
      <c r="C2" s="61">
        <v>90</v>
      </c>
      <c r="D2" s="31">
        <v>192111</v>
      </c>
      <c r="E2" s="54"/>
      <c r="F2" s="171" t="s">
        <v>126</v>
      </c>
      <c r="G2" s="171"/>
      <c r="H2" s="171"/>
      <c r="J2" s="87" t="s">
        <v>5</v>
      </c>
      <c r="K2" s="72"/>
      <c r="L2" s="72"/>
      <c r="M2" s="72"/>
      <c r="N2" s="72"/>
      <c r="O2" s="72"/>
      <c r="P2" s="72"/>
      <c r="Q2" s="72"/>
      <c r="R2" s="73"/>
    </row>
    <row r="3" spans="1:18" ht="15" thickBot="1" x14ac:dyDescent="0.35">
      <c r="A3" s="62" t="s">
        <v>81</v>
      </c>
      <c r="B3" s="63">
        <v>1480</v>
      </c>
      <c r="C3" s="61">
        <v>80</v>
      </c>
      <c r="D3" s="31">
        <v>127683</v>
      </c>
      <c r="E3" s="54"/>
      <c r="F3" s="171"/>
      <c r="G3" s="171"/>
      <c r="H3" s="171"/>
      <c r="I3"/>
      <c r="J3" s="74"/>
      <c r="K3"/>
      <c r="L3"/>
      <c r="M3"/>
      <c r="N3"/>
      <c r="O3"/>
      <c r="P3"/>
      <c r="Q3"/>
      <c r="R3" s="75"/>
    </row>
    <row r="4" spans="1:18" x14ac:dyDescent="0.3">
      <c r="A4" s="62" t="s">
        <v>82</v>
      </c>
      <c r="B4" s="63">
        <v>1950</v>
      </c>
      <c r="C4" s="61">
        <v>90</v>
      </c>
      <c r="D4" s="31">
        <v>169506</v>
      </c>
      <c r="E4" s="54"/>
      <c r="F4" s="2" t="s">
        <v>56</v>
      </c>
      <c r="G4" s="2" t="s">
        <v>57</v>
      </c>
      <c r="H4" s="2" t="s">
        <v>58</v>
      </c>
      <c r="I4"/>
      <c r="J4" s="76" t="s">
        <v>6</v>
      </c>
      <c r="K4" s="14"/>
      <c r="L4"/>
      <c r="M4"/>
      <c r="N4"/>
      <c r="O4"/>
      <c r="P4"/>
      <c r="Q4"/>
      <c r="R4" s="75"/>
    </row>
    <row r="5" spans="1:18" x14ac:dyDescent="0.3">
      <c r="A5" s="62" t="s">
        <v>83</v>
      </c>
      <c r="B5" s="63">
        <v>2010</v>
      </c>
      <c r="C5" s="61">
        <v>90</v>
      </c>
      <c r="D5" s="31">
        <v>171357</v>
      </c>
      <c r="E5" s="54"/>
      <c r="F5" s="133">
        <f>K18+K19*G5+H5*K20</f>
        <v>-143901.43139843465</v>
      </c>
      <c r="G5" s="132">
        <v>0</v>
      </c>
      <c r="H5" s="132">
        <v>0</v>
      </c>
      <c r="I5"/>
      <c r="J5" s="74" t="s">
        <v>7</v>
      </c>
      <c r="K5">
        <v>0.98296597733349167</v>
      </c>
      <c r="L5"/>
      <c r="M5"/>
      <c r="N5"/>
      <c r="O5"/>
      <c r="P5"/>
      <c r="Q5"/>
      <c r="R5" s="75"/>
    </row>
    <row r="6" spans="1:18" x14ac:dyDescent="0.3">
      <c r="A6" s="62" t="s">
        <v>84</v>
      </c>
      <c r="B6" s="63">
        <v>2000</v>
      </c>
      <c r="C6" s="61">
        <v>88</v>
      </c>
      <c r="D6" s="31">
        <v>167807</v>
      </c>
      <c r="E6" s="54"/>
      <c r="G6"/>
      <c r="H6"/>
      <c r="I6"/>
      <c r="J6" s="74" t="s">
        <v>8</v>
      </c>
      <c r="K6">
        <v>0.96622211259518642</v>
      </c>
      <c r="L6"/>
      <c r="M6"/>
      <c r="N6"/>
      <c r="O6"/>
      <c r="P6"/>
      <c r="Q6"/>
      <c r="R6" s="75"/>
    </row>
    <row r="7" spans="1:18" x14ac:dyDescent="0.3">
      <c r="A7" s="62" t="s">
        <v>85</v>
      </c>
      <c r="B7" s="63">
        <v>1350</v>
      </c>
      <c r="C7" s="61">
        <v>80</v>
      </c>
      <c r="D7" s="31">
        <v>116536</v>
      </c>
      <c r="E7" s="54"/>
      <c r="G7"/>
      <c r="H7"/>
      <c r="I7"/>
      <c r="J7" s="74" t="s">
        <v>9</v>
      </c>
      <c r="K7">
        <v>0.96397025343486553</v>
      </c>
      <c r="L7"/>
      <c r="M7"/>
      <c r="N7"/>
      <c r="O7"/>
      <c r="P7"/>
      <c r="Q7"/>
      <c r="R7" s="75"/>
    </row>
    <row r="8" spans="1:18" x14ac:dyDescent="0.3">
      <c r="A8" s="62" t="s">
        <v>86</v>
      </c>
      <c r="B8" s="63">
        <v>1980</v>
      </c>
      <c r="C8" s="61">
        <v>88</v>
      </c>
      <c r="D8" s="31">
        <v>179603</v>
      </c>
      <c r="E8" s="54"/>
      <c r="G8"/>
      <c r="H8"/>
      <c r="I8"/>
      <c r="J8" s="74" t="s">
        <v>10</v>
      </c>
      <c r="K8">
        <v>5200.883440284766</v>
      </c>
      <c r="L8"/>
      <c r="M8"/>
      <c r="N8"/>
      <c r="O8"/>
      <c r="P8"/>
      <c r="Q8"/>
      <c r="R8" s="75"/>
    </row>
    <row r="9" spans="1:18" ht="15" thickBot="1" x14ac:dyDescent="0.35">
      <c r="A9" s="62" t="s">
        <v>87</v>
      </c>
      <c r="B9" s="63">
        <v>1500</v>
      </c>
      <c r="C9" s="61">
        <v>82</v>
      </c>
      <c r="D9" s="31">
        <v>127837</v>
      </c>
      <c r="E9" s="54"/>
      <c r="G9"/>
      <c r="H9"/>
      <c r="I9"/>
      <c r="J9" s="77" t="s">
        <v>11</v>
      </c>
      <c r="K9" s="12">
        <v>33</v>
      </c>
      <c r="L9"/>
      <c r="M9"/>
      <c r="N9"/>
      <c r="O9"/>
      <c r="P9"/>
      <c r="Q9"/>
      <c r="R9" s="75"/>
    </row>
    <row r="10" spans="1:18" x14ac:dyDescent="0.3">
      <c r="A10" s="62" t="s">
        <v>88</v>
      </c>
      <c r="B10" s="63">
        <v>2290</v>
      </c>
      <c r="C10" s="61">
        <v>90</v>
      </c>
      <c r="D10" s="31">
        <v>198215</v>
      </c>
      <c r="E10" s="54"/>
      <c r="G10"/>
      <c r="H10"/>
      <c r="I10"/>
      <c r="J10" s="74"/>
      <c r="K10"/>
      <c r="L10"/>
      <c r="M10"/>
      <c r="N10"/>
      <c r="O10"/>
      <c r="P10"/>
      <c r="Q10"/>
      <c r="R10" s="75"/>
    </row>
    <row r="11" spans="1:18" ht="15" thickBot="1" x14ac:dyDescent="0.35">
      <c r="A11" s="62" t="s">
        <v>89</v>
      </c>
      <c r="B11" s="63">
        <v>2000</v>
      </c>
      <c r="C11" s="61">
        <v>88</v>
      </c>
      <c r="D11" s="31">
        <v>178545</v>
      </c>
      <c r="E11" s="54"/>
      <c r="G11"/>
      <c r="H11"/>
      <c r="I11"/>
      <c r="J11" s="74" t="s">
        <v>12</v>
      </c>
      <c r="K11"/>
      <c r="L11"/>
      <c r="M11"/>
      <c r="N11"/>
      <c r="O11"/>
      <c r="P11"/>
      <c r="Q11"/>
      <c r="R11" s="75"/>
    </row>
    <row r="12" spans="1:18" x14ac:dyDescent="0.3">
      <c r="A12" s="62" t="s">
        <v>90</v>
      </c>
      <c r="B12" s="63">
        <v>1450</v>
      </c>
      <c r="C12" s="61">
        <v>81</v>
      </c>
      <c r="D12" s="31">
        <v>117605</v>
      </c>
      <c r="E12" s="54"/>
      <c r="G12"/>
      <c r="H12"/>
      <c r="I12"/>
      <c r="J12" s="78"/>
      <c r="K12" s="13" t="s">
        <v>17</v>
      </c>
      <c r="L12" s="13" t="s">
        <v>18</v>
      </c>
      <c r="M12" s="13" t="s">
        <v>19</v>
      </c>
      <c r="N12" s="13" t="s">
        <v>20</v>
      </c>
      <c r="O12" s="13" t="s">
        <v>21</v>
      </c>
      <c r="P12"/>
      <c r="Q12"/>
      <c r="R12" s="75"/>
    </row>
    <row r="13" spans="1:18" x14ac:dyDescent="0.3">
      <c r="A13" s="62" t="s">
        <v>91</v>
      </c>
      <c r="B13" s="63">
        <v>2020</v>
      </c>
      <c r="C13" s="61">
        <v>87</v>
      </c>
      <c r="D13" s="31">
        <v>173482</v>
      </c>
      <c r="E13" s="54"/>
      <c r="G13" s="58"/>
      <c r="H13" s="58"/>
      <c r="I13" s="58"/>
      <c r="J13" s="74" t="s">
        <v>13</v>
      </c>
      <c r="K13">
        <v>2</v>
      </c>
      <c r="L13">
        <v>23212396738.126247</v>
      </c>
      <c r="M13">
        <v>11606198369.063124</v>
      </c>
      <c r="N13">
        <v>429.07750609833539</v>
      </c>
      <c r="O13">
        <v>8.5013374498585053E-23</v>
      </c>
      <c r="P13"/>
      <c r="Q13"/>
      <c r="R13" s="75"/>
    </row>
    <row r="14" spans="1:18" x14ac:dyDescent="0.3">
      <c r="A14" s="62" t="s">
        <v>92</v>
      </c>
      <c r="B14" s="63">
        <v>2050</v>
      </c>
      <c r="C14" s="61">
        <v>88</v>
      </c>
      <c r="D14" s="31">
        <v>175233</v>
      </c>
      <c r="E14" s="54"/>
      <c r="G14"/>
      <c r="H14"/>
      <c r="I14"/>
      <c r="J14" s="74" t="s">
        <v>14</v>
      </c>
      <c r="K14">
        <v>30</v>
      </c>
      <c r="L14">
        <v>811475656.78284919</v>
      </c>
      <c r="M14">
        <v>27049188.559428308</v>
      </c>
      <c r="N14"/>
      <c r="O14"/>
      <c r="P14"/>
      <c r="Q14"/>
      <c r="R14" s="75"/>
    </row>
    <row r="15" spans="1:18" ht="15" thickBot="1" x14ac:dyDescent="0.35">
      <c r="A15" s="62" t="s">
        <v>93</v>
      </c>
      <c r="B15" s="63">
        <v>1920</v>
      </c>
      <c r="C15" s="61">
        <v>85</v>
      </c>
      <c r="D15" s="31">
        <v>158807</v>
      </c>
      <c r="E15" s="54"/>
      <c r="G15"/>
      <c r="H15"/>
      <c r="I15"/>
      <c r="J15" s="77" t="s">
        <v>15</v>
      </c>
      <c r="K15" s="12">
        <v>32</v>
      </c>
      <c r="L15" s="12">
        <v>24023872394.909096</v>
      </c>
      <c r="M15" s="12"/>
      <c r="N15" s="12"/>
      <c r="O15" s="12"/>
      <c r="P15"/>
      <c r="Q15"/>
      <c r="R15" s="75"/>
    </row>
    <row r="16" spans="1:18" ht="15" thickBot="1" x14ac:dyDescent="0.35">
      <c r="A16" s="62" t="s">
        <v>94</v>
      </c>
      <c r="B16" s="63">
        <v>1650</v>
      </c>
      <c r="C16" s="61">
        <v>85</v>
      </c>
      <c r="D16" s="31">
        <v>140204</v>
      </c>
      <c r="E16" s="54"/>
      <c r="G16"/>
      <c r="H16"/>
      <c r="I16"/>
      <c r="J16" s="74"/>
      <c r="K16"/>
      <c r="L16"/>
      <c r="M16"/>
      <c r="N16"/>
      <c r="O16"/>
      <c r="P16"/>
      <c r="Q16"/>
      <c r="R16" s="75"/>
    </row>
    <row r="17" spans="1:18" x14ac:dyDescent="0.3">
      <c r="A17" s="62" t="s">
        <v>95</v>
      </c>
      <c r="B17" s="63">
        <v>1580</v>
      </c>
      <c r="C17" s="61">
        <v>84</v>
      </c>
      <c r="D17" s="31">
        <v>129904</v>
      </c>
      <c r="E17" s="54"/>
      <c r="G17"/>
      <c r="H17"/>
      <c r="I17"/>
      <c r="J17" s="78"/>
      <c r="K17" s="13" t="s">
        <v>22</v>
      </c>
      <c r="L17" s="13" t="s">
        <v>10</v>
      </c>
      <c r="M17" s="13" t="s">
        <v>23</v>
      </c>
      <c r="N17" s="13" t="s">
        <v>24</v>
      </c>
      <c r="O17" s="13" t="s">
        <v>25</v>
      </c>
      <c r="P17" s="13" t="s">
        <v>26</v>
      </c>
      <c r="Q17" s="13" t="s">
        <v>27</v>
      </c>
      <c r="R17" s="79" t="s">
        <v>28</v>
      </c>
    </row>
    <row r="18" spans="1:18" x14ac:dyDescent="0.3">
      <c r="A18" s="62" t="s">
        <v>96</v>
      </c>
      <c r="B18" s="63">
        <v>1600</v>
      </c>
      <c r="C18" s="61">
        <v>82</v>
      </c>
      <c r="D18" s="31">
        <v>138673</v>
      </c>
      <c r="E18" s="54"/>
      <c r="G18" s="58"/>
      <c r="H18" s="58"/>
      <c r="I18" s="58"/>
      <c r="J18" s="74" t="s">
        <v>16</v>
      </c>
      <c r="K18" s="24">
        <v>-143901.43139843465</v>
      </c>
      <c r="L18">
        <v>50658.968650896742</v>
      </c>
      <c r="M18">
        <v>-2.8405914141303263</v>
      </c>
      <c r="N18" s="60">
        <v>8.0140839092179093E-3</v>
      </c>
      <c r="O18">
        <v>-247360.84773878893</v>
      </c>
      <c r="P18">
        <v>-40442.01505808036</v>
      </c>
      <c r="Q18">
        <v>-247360.84773878893</v>
      </c>
      <c r="R18" s="75">
        <v>-40442.01505808036</v>
      </c>
    </row>
    <row r="19" spans="1:18" x14ac:dyDescent="0.3">
      <c r="A19" s="62" t="s">
        <v>97</v>
      </c>
      <c r="B19" s="63">
        <v>2100</v>
      </c>
      <c r="C19" s="61">
        <v>88</v>
      </c>
      <c r="D19" s="31">
        <v>186633</v>
      </c>
      <c r="E19" s="54"/>
      <c r="G19"/>
      <c r="H19" s="59"/>
      <c r="I19"/>
      <c r="J19" s="74" t="s">
        <v>51</v>
      </c>
      <c r="K19" s="24">
        <v>72.969221617727428</v>
      </c>
      <c r="L19">
        <v>9.6972468669633258</v>
      </c>
      <c r="M19">
        <v>7.5247358986311541</v>
      </c>
      <c r="N19" s="60">
        <v>2.1755686295388429E-8</v>
      </c>
      <c r="O19">
        <v>53.164801439374756</v>
      </c>
      <c r="P19">
        <v>92.773641796080099</v>
      </c>
      <c r="Q19">
        <v>53.164801439374756</v>
      </c>
      <c r="R19" s="75">
        <v>92.773641796080099</v>
      </c>
    </row>
    <row r="20" spans="1:18" ht="15" thickBot="1" x14ac:dyDescent="0.35">
      <c r="A20" s="62" t="s">
        <v>98</v>
      </c>
      <c r="B20" s="63">
        <v>1750</v>
      </c>
      <c r="C20" s="61">
        <v>85</v>
      </c>
      <c r="D20" s="31">
        <v>146080</v>
      </c>
      <c r="E20" s="54"/>
      <c r="G20"/>
      <c r="H20" s="59"/>
      <c r="I20"/>
      <c r="J20" s="77" t="s">
        <v>125</v>
      </c>
      <c r="K20" s="64">
        <v>1931.0197930672941</v>
      </c>
      <c r="L20" s="12">
        <v>785.96880850793957</v>
      </c>
      <c r="M20" s="12">
        <v>2.4568656824093136</v>
      </c>
      <c r="N20" s="65">
        <v>2.0018264539775014E-2</v>
      </c>
      <c r="O20" s="12">
        <v>325.8573439396273</v>
      </c>
      <c r="P20" s="12">
        <v>3536.182242194961</v>
      </c>
      <c r="Q20" s="12">
        <v>325.8573439396273</v>
      </c>
      <c r="R20" s="80">
        <v>3536.182242194961</v>
      </c>
    </row>
    <row r="21" spans="1:18" x14ac:dyDescent="0.3">
      <c r="A21" s="62" t="s">
        <v>99</v>
      </c>
      <c r="B21" s="63">
        <v>2090</v>
      </c>
      <c r="C21" s="61">
        <v>88</v>
      </c>
      <c r="D21" s="31">
        <v>186140</v>
      </c>
      <c r="E21" s="54"/>
      <c r="G21"/>
      <c r="H21" s="59"/>
      <c r="I21"/>
      <c r="J21" s="74"/>
      <c r="K21"/>
      <c r="L21"/>
      <c r="M21"/>
      <c r="N21" s="130" t="s">
        <v>59</v>
      </c>
      <c r="R21" s="81"/>
    </row>
    <row r="22" spans="1:18" x14ac:dyDescent="0.3">
      <c r="A22" s="62" t="s">
        <v>100</v>
      </c>
      <c r="B22" s="63">
        <v>1540</v>
      </c>
      <c r="C22" s="61">
        <v>80</v>
      </c>
      <c r="D22" s="31">
        <v>119832</v>
      </c>
      <c r="E22" s="54"/>
      <c r="G22"/>
      <c r="H22" s="59"/>
      <c r="I22"/>
      <c r="J22" s="74"/>
      <c r="K22"/>
      <c r="L22"/>
      <c r="M22"/>
      <c r="N22"/>
      <c r="R22" s="81"/>
    </row>
    <row r="23" spans="1:18" x14ac:dyDescent="0.3">
      <c r="A23" s="62" t="s">
        <v>101</v>
      </c>
      <c r="B23" s="63">
        <v>2320</v>
      </c>
      <c r="C23" s="61">
        <v>90</v>
      </c>
      <c r="D23" s="31">
        <v>199698</v>
      </c>
      <c r="E23" s="54"/>
      <c r="G23"/>
      <c r="H23" s="60"/>
      <c r="I23"/>
      <c r="J23" s="82"/>
      <c r="K23"/>
      <c r="L23"/>
      <c r="M23"/>
      <c r="N23"/>
      <c r="R23" s="81"/>
    </row>
    <row r="24" spans="1:18" x14ac:dyDescent="0.3">
      <c r="A24" s="62" t="s">
        <v>102</v>
      </c>
      <c r="B24" s="63">
        <v>1900</v>
      </c>
      <c r="C24" s="61">
        <v>85</v>
      </c>
      <c r="D24" s="31">
        <v>151748</v>
      </c>
      <c r="E24" s="54"/>
      <c r="J24" s="83"/>
      <c r="R24" s="81"/>
    </row>
    <row r="25" spans="1:18" x14ac:dyDescent="0.3">
      <c r="A25" s="62" t="s">
        <v>103</v>
      </c>
      <c r="B25" s="63">
        <v>1640</v>
      </c>
      <c r="C25" s="61">
        <v>82</v>
      </c>
      <c r="D25" s="31">
        <v>128349</v>
      </c>
      <c r="E25" s="54"/>
      <c r="J25" s="83"/>
      <c r="R25" s="81"/>
    </row>
    <row r="26" spans="1:18" x14ac:dyDescent="0.3">
      <c r="A26" s="62" t="s">
        <v>106</v>
      </c>
      <c r="B26" s="63">
        <v>2310</v>
      </c>
      <c r="C26" s="61">
        <v>90</v>
      </c>
      <c r="D26" s="31">
        <v>195261</v>
      </c>
      <c r="E26" s="54"/>
      <c r="J26" s="83"/>
      <c r="R26" s="81"/>
    </row>
    <row r="27" spans="1:18" x14ac:dyDescent="0.3">
      <c r="A27" s="62" t="s">
        <v>112</v>
      </c>
      <c r="B27" s="63">
        <v>1980</v>
      </c>
      <c r="C27" s="61">
        <v>87</v>
      </c>
      <c r="D27" s="31">
        <v>160863</v>
      </c>
      <c r="E27" s="54"/>
      <c r="J27" s="83"/>
      <c r="R27" s="81"/>
    </row>
    <row r="28" spans="1:18" x14ac:dyDescent="0.3">
      <c r="A28" s="62" t="s">
        <v>113</v>
      </c>
      <c r="B28" s="63">
        <v>1505</v>
      </c>
      <c r="C28" s="61">
        <v>80</v>
      </c>
      <c r="D28" s="31">
        <v>116277</v>
      </c>
      <c r="E28" s="54"/>
      <c r="J28" s="83"/>
      <c r="R28" s="81"/>
    </row>
    <row r="29" spans="1:18" x14ac:dyDescent="0.3">
      <c r="A29" s="62" t="s">
        <v>114</v>
      </c>
      <c r="B29" s="63">
        <v>2120</v>
      </c>
      <c r="C29" s="61">
        <v>88</v>
      </c>
      <c r="D29" s="31">
        <v>181193</v>
      </c>
      <c r="E29" s="54"/>
      <c r="J29" s="83"/>
      <c r="R29" s="81"/>
    </row>
    <row r="30" spans="1:18" x14ac:dyDescent="0.3">
      <c r="A30" s="62" t="s">
        <v>115</v>
      </c>
      <c r="B30" s="63">
        <v>2200</v>
      </c>
      <c r="C30" s="61">
        <v>89</v>
      </c>
      <c r="D30" s="31">
        <v>185659</v>
      </c>
      <c r="E30" s="54"/>
      <c r="J30" s="83"/>
      <c r="R30" s="81"/>
    </row>
    <row r="31" spans="1:18" x14ac:dyDescent="0.3">
      <c r="A31" s="62" t="s">
        <v>116</v>
      </c>
      <c r="B31" s="63">
        <v>2010</v>
      </c>
      <c r="C31" s="61">
        <v>87</v>
      </c>
      <c r="D31" s="31">
        <v>170129</v>
      </c>
      <c r="E31" s="54"/>
      <c r="J31" s="83"/>
      <c r="R31" s="81"/>
    </row>
    <row r="32" spans="1:18" x14ac:dyDescent="0.3">
      <c r="A32" s="62" t="s">
        <v>117</v>
      </c>
      <c r="B32" s="63">
        <v>1500</v>
      </c>
      <c r="C32" s="61">
        <v>81</v>
      </c>
      <c r="D32" s="31">
        <v>112497</v>
      </c>
      <c r="E32" s="54"/>
      <c r="J32" s="83"/>
      <c r="R32" s="81"/>
    </row>
    <row r="33" spans="1:18" ht="15" thickBot="1" x14ac:dyDescent="0.35">
      <c r="A33" s="62" t="s">
        <v>118</v>
      </c>
      <c r="B33" s="63">
        <v>2000</v>
      </c>
      <c r="C33" s="61">
        <v>87</v>
      </c>
      <c r="D33" s="31">
        <v>171560</v>
      </c>
      <c r="E33" s="54"/>
      <c r="J33" s="84"/>
      <c r="K33" s="85"/>
      <c r="L33" s="85"/>
      <c r="M33" s="85"/>
      <c r="N33" s="85"/>
      <c r="O33" s="85"/>
      <c r="P33" s="85"/>
      <c r="Q33" s="85"/>
      <c r="R33" s="86"/>
    </row>
    <row r="34" spans="1:18" x14ac:dyDescent="0.3">
      <c r="A34" s="62" t="s">
        <v>119</v>
      </c>
      <c r="B34" s="63">
        <v>1990</v>
      </c>
      <c r="C34" s="61">
        <v>86</v>
      </c>
      <c r="D34" s="31">
        <v>165940</v>
      </c>
      <c r="E34" s="54"/>
    </row>
  </sheetData>
  <mergeCells count="1">
    <mergeCell ref="F2:H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1D286-7374-4E4F-8805-694772A81B19}">
  <dimension ref="A1:O30"/>
  <sheetViews>
    <sheetView zoomScale="80" zoomScaleNormal="80" workbookViewId="0">
      <selection activeCell="O29" sqref="O29"/>
    </sheetView>
  </sheetViews>
  <sheetFormatPr defaultRowHeight="14.4" x14ac:dyDescent="0.3"/>
  <cols>
    <col min="1" max="5" width="15.6640625" customWidth="1"/>
    <col min="12" max="12" width="10.21875" bestFit="1" customWidth="1"/>
    <col min="13" max="13" width="81.109375" bestFit="1" customWidth="1"/>
    <col min="14" max="14" width="13.88671875" bestFit="1" customWidth="1"/>
  </cols>
  <sheetData>
    <row r="1" spans="1:14" ht="18" x14ac:dyDescent="0.35">
      <c r="A1" s="5" t="s">
        <v>79</v>
      </c>
      <c r="B1" s="5" t="s">
        <v>107</v>
      </c>
      <c r="C1" s="2" t="s">
        <v>108</v>
      </c>
      <c r="D1" s="2" t="s">
        <v>109</v>
      </c>
      <c r="E1" s="2" t="s">
        <v>110</v>
      </c>
      <c r="G1" s="173" t="s">
        <v>4</v>
      </c>
      <c r="H1" s="173"/>
      <c r="I1" s="173"/>
      <c r="J1" s="173"/>
      <c r="M1" s="142"/>
    </row>
    <row r="2" spans="1:14" x14ac:dyDescent="0.3">
      <c r="A2" s="6" t="s">
        <v>80</v>
      </c>
      <c r="B2" s="7">
        <v>120</v>
      </c>
      <c r="C2" s="8"/>
      <c r="D2" s="8"/>
      <c r="E2" s="8"/>
      <c r="G2" s="5" t="s">
        <v>0</v>
      </c>
      <c r="H2" s="2" t="s">
        <v>1</v>
      </c>
      <c r="I2" s="2" t="s">
        <v>2</v>
      </c>
      <c r="J2" s="2" t="s">
        <v>3</v>
      </c>
    </row>
    <row r="3" spans="1:14" x14ac:dyDescent="0.3">
      <c r="A3" s="6" t="s">
        <v>81</v>
      </c>
      <c r="B3" s="7">
        <v>115</v>
      </c>
      <c r="C3" s="7">
        <v>120</v>
      </c>
      <c r="D3" s="8"/>
      <c r="E3" s="8"/>
      <c r="G3" s="11">
        <v>144</v>
      </c>
      <c r="H3" s="11">
        <v>132</v>
      </c>
      <c r="I3" s="11">
        <v>115</v>
      </c>
      <c r="J3" s="11">
        <v>120</v>
      </c>
    </row>
    <row r="4" spans="1:14" x14ac:dyDescent="0.3">
      <c r="A4" s="6" t="s">
        <v>82</v>
      </c>
      <c r="B4" s="7">
        <v>132</v>
      </c>
      <c r="C4" s="7">
        <v>115</v>
      </c>
      <c r="D4" s="7">
        <v>120</v>
      </c>
      <c r="E4" s="8"/>
      <c r="G4" s="11">
        <v>125</v>
      </c>
      <c r="H4" s="11">
        <v>144</v>
      </c>
      <c r="I4" s="11">
        <v>132</v>
      </c>
      <c r="J4" s="11">
        <v>115</v>
      </c>
    </row>
    <row r="5" spans="1:14" x14ac:dyDescent="0.3">
      <c r="A5" s="6" t="s">
        <v>83</v>
      </c>
      <c r="B5" s="11">
        <v>144</v>
      </c>
      <c r="C5" s="11">
        <v>132</v>
      </c>
      <c r="D5" s="11">
        <v>115</v>
      </c>
      <c r="E5" s="11">
        <v>120</v>
      </c>
      <c r="G5" s="11">
        <v>123</v>
      </c>
      <c r="H5" s="11">
        <v>125</v>
      </c>
      <c r="I5" s="11">
        <v>144</v>
      </c>
      <c r="J5" s="11">
        <v>132</v>
      </c>
    </row>
    <row r="6" spans="1:14" x14ac:dyDescent="0.3">
      <c r="A6" s="6" t="s">
        <v>84</v>
      </c>
      <c r="B6" s="11">
        <v>125</v>
      </c>
      <c r="C6" s="11">
        <v>144</v>
      </c>
      <c r="D6" s="11">
        <v>132</v>
      </c>
      <c r="E6" s="11">
        <v>115</v>
      </c>
      <c r="G6" s="11">
        <v>155</v>
      </c>
      <c r="H6" s="11">
        <v>123</v>
      </c>
      <c r="I6" s="11">
        <v>125</v>
      </c>
      <c r="J6" s="11">
        <v>144</v>
      </c>
    </row>
    <row r="7" spans="1:14" x14ac:dyDescent="0.3">
      <c r="A7" s="6" t="s">
        <v>85</v>
      </c>
      <c r="B7" s="11">
        <v>123</v>
      </c>
      <c r="C7" s="11">
        <v>125</v>
      </c>
      <c r="D7" s="11">
        <v>144</v>
      </c>
      <c r="E7" s="11">
        <v>132</v>
      </c>
      <c r="G7" s="11">
        <v>127</v>
      </c>
      <c r="H7" s="11">
        <v>155</v>
      </c>
      <c r="I7" s="11">
        <v>123</v>
      </c>
      <c r="J7" s="11">
        <v>125</v>
      </c>
    </row>
    <row r="8" spans="1:14" x14ac:dyDescent="0.3">
      <c r="A8" s="6" t="s">
        <v>86</v>
      </c>
      <c r="B8" s="11">
        <v>155</v>
      </c>
      <c r="C8" s="11">
        <v>123</v>
      </c>
      <c r="D8" s="11">
        <v>125</v>
      </c>
      <c r="E8" s="11">
        <v>144</v>
      </c>
      <c r="G8" s="11">
        <v>118</v>
      </c>
      <c r="H8" s="11">
        <v>127</v>
      </c>
      <c r="I8" s="11">
        <v>155</v>
      </c>
      <c r="J8" s="11">
        <v>123</v>
      </c>
    </row>
    <row r="9" spans="1:14" x14ac:dyDescent="0.3">
      <c r="A9" s="6" t="s">
        <v>87</v>
      </c>
      <c r="B9" s="11">
        <v>127</v>
      </c>
      <c r="C9" s="11">
        <v>155</v>
      </c>
      <c r="D9" s="11">
        <v>123</v>
      </c>
      <c r="E9" s="11">
        <v>125</v>
      </c>
      <c r="G9" s="11">
        <v>136</v>
      </c>
      <c r="H9" s="11">
        <v>118</v>
      </c>
      <c r="I9" s="11">
        <v>127</v>
      </c>
      <c r="J9" s="11">
        <v>155</v>
      </c>
      <c r="M9" s="21"/>
      <c r="N9" s="21" t="s">
        <v>22</v>
      </c>
    </row>
    <row r="10" spans="1:14" x14ac:dyDescent="0.3">
      <c r="A10" s="6" t="s">
        <v>88</v>
      </c>
      <c r="B10" s="11">
        <v>118</v>
      </c>
      <c r="C10" s="11">
        <v>127</v>
      </c>
      <c r="D10" s="11">
        <v>155</v>
      </c>
      <c r="E10" s="11">
        <v>123</v>
      </c>
      <c r="G10" s="11">
        <v>145</v>
      </c>
      <c r="H10" s="11">
        <v>136</v>
      </c>
      <c r="I10" s="11">
        <v>118</v>
      </c>
      <c r="J10" s="11">
        <v>127</v>
      </c>
      <c r="M10" s="22" t="s">
        <v>16</v>
      </c>
      <c r="N10" s="68">
        <v>79.04568519548647</v>
      </c>
    </row>
    <row r="11" spans="1:14" x14ac:dyDescent="0.3">
      <c r="A11" s="6" t="s">
        <v>89</v>
      </c>
      <c r="B11" s="11">
        <v>136</v>
      </c>
      <c r="C11" s="11">
        <v>118</v>
      </c>
      <c r="D11" s="11">
        <v>127</v>
      </c>
      <c r="E11" s="11">
        <v>155</v>
      </c>
      <c r="G11" s="11">
        <v>137</v>
      </c>
      <c r="H11" s="11">
        <v>145</v>
      </c>
      <c r="I11" s="11">
        <v>136</v>
      </c>
      <c r="J11" s="11">
        <v>118</v>
      </c>
      <c r="M11" s="22" t="s">
        <v>1</v>
      </c>
      <c r="N11" s="68">
        <v>0.60108050248558254</v>
      </c>
    </row>
    <row r="12" spans="1:14" x14ac:dyDescent="0.3">
      <c r="A12" s="6" t="s">
        <v>90</v>
      </c>
      <c r="B12" s="11">
        <v>145</v>
      </c>
      <c r="C12" s="11">
        <v>136</v>
      </c>
      <c r="D12" s="11">
        <v>118</v>
      </c>
      <c r="E12" s="11">
        <v>127</v>
      </c>
      <c r="G12" s="11">
        <v>112</v>
      </c>
      <c r="H12" s="11">
        <v>137</v>
      </c>
      <c r="I12" s="11">
        <v>145</v>
      </c>
      <c r="J12" s="11">
        <v>136</v>
      </c>
      <c r="M12" s="22" t="s">
        <v>2</v>
      </c>
      <c r="N12" s="68">
        <v>-0.46177804640643322</v>
      </c>
    </row>
    <row r="13" spans="1:14" x14ac:dyDescent="0.3">
      <c r="A13" s="6" t="s">
        <v>91</v>
      </c>
      <c r="B13" s="11">
        <v>137</v>
      </c>
      <c r="C13" s="11">
        <v>145</v>
      </c>
      <c r="D13" s="11">
        <v>136</v>
      </c>
      <c r="E13" s="11">
        <v>118</v>
      </c>
      <c r="G13" s="11">
        <v>119</v>
      </c>
      <c r="H13" s="11">
        <v>112</v>
      </c>
      <c r="I13" s="11">
        <v>137</v>
      </c>
      <c r="J13" s="11">
        <v>145</v>
      </c>
      <c r="M13" s="22" t="s">
        <v>3</v>
      </c>
      <c r="N13" s="68">
        <v>0.2243602125004365</v>
      </c>
    </row>
    <row r="14" spans="1:14" x14ac:dyDescent="0.3">
      <c r="A14" s="6" t="s">
        <v>92</v>
      </c>
      <c r="B14" s="11">
        <v>112</v>
      </c>
      <c r="C14" s="11">
        <v>137</v>
      </c>
      <c r="D14" s="11">
        <v>145</v>
      </c>
      <c r="E14" s="11">
        <v>136</v>
      </c>
      <c r="G14" s="11">
        <v>123</v>
      </c>
      <c r="H14" s="11">
        <v>119</v>
      </c>
      <c r="I14" s="11">
        <v>112</v>
      </c>
      <c r="J14" s="11">
        <v>137</v>
      </c>
    </row>
    <row r="15" spans="1:14" x14ac:dyDescent="0.3">
      <c r="A15" s="6" t="s">
        <v>93</v>
      </c>
      <c r="B15" s="11">
        <v>119</v>
      </c>
      <c r="C15" s="11">
        <v>112</v>
      </c>
      <c r="D15" s="11">
        <v>137</v>
      </c>
      <c r="E15" s="11">
        <v>145</v>
      </c>
      <c r="G15" s="11">
        <v>127</v>
      </c>
      <c r="H15" s="11">
        <v>123</v>
      </c>
      <c r="I15" s="11">
        <v>119</v>
      </c>
      <c r="J15" s="11">
        <v>112</v>
      </c>
    </row>
    <row r="16" spans="1:14" x14ac:dyDescent="0.3">
      <c r="A16" s="6" t="s">
        <v>94</v>
      </c>
      <c r="B16" s="11">
        <v>123</v>
      </c>
      <c r="C16" s="11">
        <v>119</v>
      </c>
      <c r="D16" s="11">
        <v>112</v>
      </c>
      <c r="E16" s="11">
        <v>137</v>
      </c>
      <c r="G16" s="11">
        <v>135</v>
      </c>
      <c r="H16" s="11">
        <v>127</v>
      </c>
      <c r="I16" s="11">
        <v>123</v>
      </c>
      <c r="J16" s="11">
        <v>119</v>
      </c>
    </row>
    <row r="17" spans="1:15" x14ac:dyDescent="0.3">
      <c r="A17" s="6" t="s">
        <v>95</v>
      </c>
      <c r="B17" s="11">
        <v>127</v>
      </c>
      <c r="C17" s="11">
        <v>123</v>
      </c>
      <c r="D17" s="11">
        <v>119</v>
      </c>
      <c r="E17" s="11">
        <v>112</v>
      </c>
      <c r="G17" s="11">
        <v>151</v>
      </c>
      <c r="H17" s="11">
        <v>135</v>
      </c>
      <c r="I17" s="11">
        <v>127</v>
      </c>
      <c r="J17" s="11">
        <v>123</v>
      </c>
    </row>
    <row r="18" spans="1:15" x14ac:dyDescent="0.3">
      <c r="A18" s="6" t="s">
        <v>96</v>
      </c>
      <c r="B18" s="11">
        <v>135</v>
      </c>
      <c r="C18" s="11">
        <v>127</v>
      </c>
      <c r="D18" s="11">
        <v>123</v>
      </c>
      <c r="E18" s="11">
        <v>119</v>
      </c>
      <c r="G18" s="11">
        <v>142</v>
      </c>
      <c r="H18" s="11">
        <v>151</v>
      </c>
      <c r="I18" s="11">
        <v>135</v>
      </c>
      <c r="J18" s="11">
        <v>127</v>
      </c>
    </row>
    <row r="19" spans="1:15" x14ac:dyDescent="0.3">
      <c r="A19" s="6" t="s">
        <v>97</v>
      </c>
      <c r="B19" s="11">
        <v>151</v>
      </c>
      <c r="C19" s="11">
        <v>135</v>
      </c>
      <c r="D19" s="11">
        <v>127</v>
      </c>
      <c r="E19" s="11">
        <v>123</v>
      </c>
      <c r="G19" s="11">
        <v>72</v>
      </c>
      <c r="H19" s="11">
        <v>142</v>
      </c>
      <c r="I19" s="11">
        <v>151</v>
      </c>
      <c r="J19" s="11">
        <v>135</v>
      </c>
    </row>
    <row r="20" spans="1:15" x14ac:dyDescent="0.3">
      <c r="A20" s="6" t="s">
        <v>98</v>
      </c>
      <c r="B20" s="11">
        <v>142</v>
      </c>
      <c r="C20" s="11">
        <v>151</v>
      </c>
      <c r="D20" s="11">
        <v>135</v>
      </c>
      <c r="E20" s="11">
        <v>127</v>
      </c>
      <c r="G20" s="11">
        <v>85</v>
      </c>
      <c r="H20" s="11">
        <v>72</v>
      </c>
      <c r="I20" s="11">
        <v>142</v>
      </c>
      <c r="J20" s="11">
        <v>151</v>
      </c>
    </row>
    <row r="21" spans="1:15" x14ac:dyDescent="0.3">
      <c r="A21" s="6" t="s">
        <v>99</v>
      </c>
      <c r="B21" s="11">
        <v>72</v>
      </c>
      <c r="C21" s="11">
        <v>142</v>
      </c>
      <c r="D21" s="11">
        <v>151</v>
      </c>
      <c r="E21" s="11">
        <v>135</v>
      </c>
      <c r="G21" s="11">
        <v>112</v>
      </c>
      <c r="H21" s="11">
        <v>85</v>
      </c>
      <c r="I21" s="11">
        <v>72</v>
      </c>
      <c r="J21" s="11">
        <v>142</v>
      </c>
    </row>
    <row r="22" spans="1:15" x14ac:dyDescent="0.3">
      <c r="A22" s="6" t="s">
        <v>100</v>
      </c>
      <c r="B22" s="11">
        <v>85</v>
      </c>
      <c r="C22" s="11">
        <v>72</v>
      </c>
      <c r="D22" s="11">
        <v>142</v>
      </c>
      <c r="E22" s="11">
        <v>151</v>
      </c>
      <c r="G22" s="11">
        <v>110</v>
      </c>
      <c r="H22" s="11">
        <v>112</v>
      </c>
      <c r="I22" s="11">
        <v>85</v>
      </c>
      <c r="J22" s="11">
        <v>72</v>
      </c>
    </row>
    <row r="23" spans="1:15" x14ac:dyDescent="0.3">
      <c r="A23" s="6" t="s">
        <v>101</v>
      </c>
      <c r="B23" s="11">
        <v>112</v>
      </c>
      <c r="C23" s="11">
        <v>85</v>
      </c>
      <c r="D23" s="11">
        <v>72</v>
      </c>
      <c r="E23" s="11">
        <v>142</v>
      </c>
      <c r="G23" s="11">
        <v>119</v>
      </c>
      <c r="H23" s="11">
        <v>110</v>
      </c>
      <c r="I23" s="11">
        <v>112</v>
      </c>
      <c r="J23" s="11">
        <v>85</v>
      </c>
    </row>
    <row r="24" spans="1:15" x14ac:dyDescent="0.3">
      <c r="A24" s="6" t="s">
        <v>102</v>
      </c>
      <c r="B24" s="11">
        <v>110</v>
      </c>
      <c r="C24" s="11">
        <v>112</v>
      </c>
      <c r="D24" s="11">
        <v>85</v>
      </c>
      <c r="E24" s="11">
        <v>72</v>
      </c>
    </row>
    <row r="25" spans="1:15" x14ac:dyDescent="0.3">
      <c r="A25" s="6" t="s">
        <v>103</v>
      </c>
      <c r="B25" s="11">
        <v>119</v>
      </c>
      <c r="C25" s="11">
        <v>110</v>
      </c>
      <c r="D25" s="11">
        <v>112</v>
      </c>
      <c r="E25" s="11">
        <v>85</v>
      </c>
    </row>
    <row r="26" spans="1:15" x14ac:dyDescent="0.3">
      <c r="C26" s="9">
        <v>119</v>
      </c>
      <c r="D26" s="9">
        <v>110</v>
      </c>
      <c r="E26" s="9">
        <v>112</v>
      </c>
      <c r="M26" s="172" t="s">
        <v>44</v>
      </c>
      <c r="N26" s="23" t="s">
        <v>45</v>
      </c>
      <c r="O26" s="3">
        <v>0</v>
      </c>
    </row>
    <row r="27" spans="1:15" x14ac:dyDescent="0.3">
      <c r="D27" s="9">
        <v>119</v>
      </c>
      <c r="E27" s="9">
        <v>110</v>
      </c>
      <c r="M27" s="172"/>
      <c r="N27" s="23" t="s">
        <v>46</v>
      </c>
      <c r="O27" s="3">
        <v>0</v>
      </c>
    </row>
    <row r="28" spans="1:15" x14ac:dyDescent="0.3">
      <c r="E28" s="9">
        <v>119</v>
      </c>
      <c r="M28" s="172"/>
      <c r="N28" s="23" t="s">
        <v>47</v>
      </c>
      <c r="O28" s="3">
        <v>0</v>
      </c>
    </row>
    <row r="29" spans="1:15" x14ac:dyDescent="0.3">
      <c r="M29" s="172"/>
    </row>
    <row r="30" spans="1:15" ht="44.4" customHeight="1" x14ac:dyDescent="0.3">
      <c r="L30" s="10" t="s">
        <v>38</v>
      </c>
      <c r="M30" s="69">
        <f>$N$10+$N$11*O26+$N$12*O27+$N$13*O28</f>
        <v>79.04568519548647</v>
      </c>
      <c r="N30" s="24"/>
    </row>
  </sheetData>
  <mergeCells count="2">
    <mergeCell ref="M26:M29"/>
    <mergeCell ref="G1:J1"/>
  </mergeCells>
  <phoneticPr fontId="7" type="noConversion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F0280-506D-4016-A2E2-FE0EAF8B5916}">
  <dimension ref="A1:M47"/>
  <sheetViews>
    <sheetView zoomScale="60" zoomScaleNormal="60" workbookViewId="0">
      <selection activeCell="H5" sqref="H5:I8"/>
    </sheetView>
  </sheetViews>
  <sheetFormatPr defaultRowHeight="14.4" x14ac:dyDescent="0.3"/>
  <cols>
    <col min="1" max="1" width="27.109375" bestFit="1" customWidth="1"/>
    <col min="2" max="2" width="22.5546875" bestFit="1" customWidth="1"/>
    <col min="3" max="4" width="18.5546875" customWidth="1"/>
    <col min="5" max="5" width="20.44140625" bestFit="1" customWidth="1"/>
    <col min="6" max="9" width="18.5546875" customWidth="1"/>
    <col min="10" max="10" width="2.5546875" customWidth="1"/>
    <col min="13" max="15" width="14.44140625" customWidth="1"/>
  </cols>
  <sheetData>
    <row r="1" spans="1:13" x14ac:dyDescent="0.3">
      <c r="A1" t="s">
        <v>5</v>
      </c>
    </row>
    <row r="2" spans="1:13" ht="15" thickBot="1" x14ac:dyDescent="0.35">
      <c r="K2" s="17">
        <v>2000</v>
      </c>
      <c r="L2" s="17">
        <v>120</v>
      </c>
    </row>
    <row r="3" spans="1:13" x14ac:dyDescent="0.3">
      <c r="A3" s="14" t="s">
        <v>6</v>
      </c>
      <c r="B3" s="14"/>
      <c r="K3" s="17">
        <v>2001</v>
      </c>
      <c r="L3" s="17">
        <v>115</v>
      </c>
    </row>
    <row r="4" spans="1:13" x14ac:dyDescent="0.3">
      <c r="A4" t="s">
        <v>7</v>
      </c>
      <c r="B4">
        <v>0.54384914314451605</v>
      </c>
      <c r="K4" s="17">
        <v>2002</v>
      </c>
      <c r="L4" s="17">
        <v>132</v>
      </c>
    </row>
    <row r="5" spans="1:13" x14ac:dyDescent="0.3">
      <c r="A5" t="s">
        <v>8</v>
      </c>
      <c r="B5">
        <v>0.29577189049902425</v>
      </c>
      <c r="H5" s="189"/>
      <c r="I5" s="189"/>
      <c r="K5" s="17">
        <v>2003</v>
      </c>
      <c r="L5" s="38">
        <v>144</v>
      </c>
      <c r="M5" s="39">
        <v>132.20706168689591</v>
      </c>
    </row>
    <row r="6" spans="1:13" x14ac:dyDescent="0.3">
      <c r="A6" t="s">
        <v>9</v>
      </c>
      <c r="B6">
        <v>0.17149634176355796</v>
      </c>
      <c r="H6" s="189"/>
      <c r="I6" s="189"/>
      <c r="K6" s="17">
        <v>2004</v>
      </c>
      <c r="L6" s="38">
        <v>125</v>
      </c>
      <c r="M6" s="39">
        <v>130.44799986531135</v>
      </c>
    </row>
    <row r="7" spans="1:13" x14ac:dyDescent="0.3">
      <c r="A7" t="s">
        <v>10</v>
      </c>
      <c r="B7">
        <v>18.314413269588133</v>
      </c>
      <c r="H7" s="190"/>
      <c r="I7" s="191"/>
      <c r="K7" s="17">
        <v>2005</v>
      </c>
      <c r="L7" s="38">
        <v>123</v>
      </c>
      <c r="M7" s="39">
        <v>117.30025737371551</v>
      </c>
    </row>
    <row r="8" spans="1:13" ht="15" thickBot="1" x14ac:dyDescent="0.35">
      <c r="A8" s="12" t="s">
        <v>11</v>
      </c>
      <c r="B8" s="12">
        <v>21</v>
      </c>
      <c r="H8" s="189"/>
      <c r="I8" s="189"/>
      <c r="K8" s="17">
        <v>2006</v>
      </c>
      <c r="L8" s="38">
        <v>155</v>
      </c>
      <c r="M8" s="39">
        <v>127.56420180047184</v>
      </c>
    </row>
    <row r="9" spans="1:13" x14ac:dyDescent="0.3">
      <c r="K9" s="17">
        <v>2007</v>
      </c>
      <c r="L9" s="38">
        <v>127</v>
      </c>
      <c r="M9" s="39">
        <v>143.45948993531505</v>
      </c>
    </row>
    <row r="10" spans="1:13" ht="15" thickBot="1" x14ac:dyDescent="0.35">
      <c r="A10" t="s">
        <v>12</v>
      </c>
      <c r="K10" s="17">
        <v>2008</v>
      </c>
      <c r="L10" s="38">
        <v>118</v>
      </c>
      <c r="M10" s="39">
        <v>111.40361795571198</v>
      </c>
    </row>
    <row r="11" spans="1:13" x14ac:dyDescent="0.3">
      <c r="A11" s="13"/>
      <c r="B11" s="13" t="s">
        <v>17</v>
      </c>
      <c r="C11" s="13" t="s">
        <v>18</v>
      </c>
      <c r="D11" s="13" t="s">
        <v>19</v>
      </c>
      <c r="E11" s="13" t="s">
        <v>20</v>
      </c>
      <c r="F11" s="13" t="s">
        <v>21</v>
      </c>
      <c r="K11" s="17">
        <v>2009</v>
      </c>
      <c r="L11" s="38">
        <v>136</v>
      </c>
      <c r="M11" s="39">
        <v>126.10320553273584</v>
      </c>
    </row>
    <row r="12" spans="1:13" x14ac:dyDescent="0.3">
      <c r="A12" t="s">
        <v>13</v>
      </c>
      <c r="B12">
        <v>3</v>
      </c>
      <c r="C12">
        <v>2394.8509129948616</v>
      </c>
      <c r="D12">
        <v>798.28363766495386</v>
      </c>
      <c r="E12">
        <v>2.3799684934693475</v>
      </c>
      <c r="F12">
        <v>0.10558536533888707</v>
      </c>
      <c r="K12" s="17">
        <v>2010</v>
      </c>
      <c r="L12" s="38">
        <v>145</v>
      </c>
      <c r="M12" s="39">
        <v>134.79657104512202</v>
      </c>
    </row>
    <row r="13" spans="1:13" x14ac:dyDescent="0.3">
      <c r="A13" t="s">
        <v>14</v>
      </c>
      <c r="B13">
        <v>17</v>
      </c>
      <c r="C13">
        <v>5702.1014679575201</v>
      </c>
      <c r="D13">
        <v>335.41773340926591</v>
      </c>
      <c r="K13" s="17">
        <v>2011</v>
      </c>
      <c r="L13" s="38">
        <v>137</v>
      </c>
      <c r="M13" s="39">
        <v>129.87504881967254</v>
      </c>
    </row>
    <row r="14" spans="1:13" ht="15" thickBot="1" x14ac:dyDescent="0.35">
      <c r="A14" s="12" t="s">
        <v>15</v>
      </c>
      <c r="B14" s="12">
        <v>20</v>
      </c>
      <c r="C14" s="12">
        <v>8096.9523809523816</v>
      </c>
      <c r="D14" s="12"/>
      <c r="E14" s="12"/>
      <c r="F14" s="12"/>
      <c r="K14" s="17">
        <v>2012</v>
      </c>
      <c r="L14" s="38">
        <v>112</v>
      </c>
      <c r="M14" s="39">
        <v>124.94888620713782</v>
      </c>
    </row>
    <row r="15" spans="1:13" ht="15" thickBot="1" x14ac:dyDescent="0.35">
      <c r="K15" s="17">
        <v>2013</v>
      </c>
      <c r="L15" s="38">
        <v>119</v>
      </c>
      <c r="M15" s="39">
        <v>115.63533992875367</v>
      </c>
    </row>
    <row r="16" spans="1:13" x14ac:dyDescent="0.3">
      <c r="A16" s="13"/>
      <c r="B16" s="13" t="s">
        <v>22</v>
      </c>
      <c r="C16" s="13" t="s">
        <v>10</v>
      </c>
      <c r="D16" s="13" t="s">
        <v>23</v>
      </c>
      <c r="E16" s="13" t="s">
        <v>24</v>
      </c>
      <c r="F16" s="13" t="s">
        <v>25</v>
      </c>
      <c r="G16" s="13" t="s">
        <v>26</v>
      </c>
      <c r="H16" s="13" t="s">
        <v>27</v>
      </c>
      <c r="I16" s="13" t="s">
        <v>28</v>
      </c>
      <c r="K16" s="17">
        <v>2014</v>
      </c>
      <c r="L16" s="38">
        <v>123</v>
      </c>
      <c r="M16" s="39">
        <v>129.59247290631009</v>
      </c>
    </row>
    <row r="17" spans="1:13" x14ac:dyDescent="0.3">
      <c r="A17" t="s">
        <v>16</v>
      </c>
      <c r="B17">
        <v>79.04568519548647</v>
      </c>
      <c r="C17">
        <v>40.329987111905517</v>
      </c>
      <c r="D17">
        <v>1.9599729842748197</v>
      </c>
      <c r="E17" s="188">
        <v>6.6601550064368811E-2</v>
      </c>
      <c r="F17">
        <v>-6.0431498670286885</v>
      </c>
      <c r="G17">
        <v>164.13452025800163</v>
      </c>
      <c r="H17">
        <v>-6.0431498670286885</v>
      </c>
      <c r="I17">
        <v>164.13452025800163</v>
      </c>
      <c r="K17" s="17">
        <v>2015</v>
      </c>
      <c r="L17" s="38">
        <v>127</v>
      </c>
      <c r="M17" s="39">
        <v>123.15534327889648</v>
      </c>
    </row>
    <row r="18" spans="1:13" x14ac:dyDescent="0.3">
      <c r="A18" t="s">
        <v>1</v>
      </c>
      <c r="B18">
        <v>0.60108050248558254</v>
      </c>
      <c r="C18">
        <v>0.23446642572954024</v>
      </c>
      <c r="D18">
        <v>2.5636101229219741</v>
      </c>
      <c r="E18" s="188">
        <v>2.0137481344554651E-2</v>
      </c>
      <c r="F18">
        <v>0.10639958500250007</v>
      </c>
      <c r="G18">
        <v>1.0957614199686649</v>
      </c>
      <c r="H18">
        <v>0.10639958500250007</v>
      </c>
      <c r="I18">
        <v>1.0957614199686649</v>
      </c>
      <c r="K18" s="17">
        <v>2016</v>
      </c>
      <c r="L18" s="38">
        <v>135</v>
      </c>
      <c r="M18" s="39">
        <v>125.2830745907161</v>
      </c>
    </row>
    <row r="19" spans="1:13" x14ac:dyDescent="0.3">
      <c r="A19" t="s">
        <v>2</v>
      </c>
      <c r="B19">
        <v>-0.46177804640643322</v>
      </c>
      <c r="C19">
        <v>0.24990010835927723</v>
      </c>
      <c r="D19">
        <v>-1.8478505249087072</v>
      </c>
      <c r="E19" s="188">
        <v>8.2099205847475168E-2</v>
      </c>
      <c r="F19">
        <v>-0.98902118792507032</v>
      </c>
      <c r="G19">
        <v>6.546509511220383E-2</v>
      </c>
      <c r="H19">
        <v>-0.98902118792507032</v>
      </c>
      <c r="I19">
        <v>6.546509511220383E-2</v>
      </c>
      <c r="K19" s="17">
        <v>2017</v>
      </c>
      <c r="L19" s="38">
        <v>151</v>
      </c>
      <c r="M19" s="39">
        <v>129.14204727497679</v>
      </c>
    </row>
    <row r="20" spans="1:13" ht="15" thickBot="1" x14ac:dyDescent="0.35">
      <c r="A20" s="12" t="s">
        <v>3</v>
      </c>
      <c r="B20" s="12">
        <v>0.2243602125004365</v>
      </c>
      <c r="C20" s="12">
        <v>0.23741081239976586</v>
      </c>
      <c r="D20" s="12">
        <v>0.94502946278051558</v>
      </c>
      <c r="E20" s="188">
        <v>0.35788298399240592</v>
      </c>
      <c r="F20" s="12">
        <v>-0.27653281784665273</v>
      </c>
      <c r="G20" s="12">
        <v>0.72525324284752568</v>
      </c>
      <c r="H20" s="12">
        <v>-0.27653281784665273</v>
      </c>
      <c r="I20" s="12">
        <v>0.72525324284752568</v>
      </c>
      <c r="K20" s="17">
        <v>2018</v>
      </c>
      <c r="L20" s="38">
        <v>142</v>
      </c>
      <c r="M20" s="39">
        <v>135.96255179349637</v>
      </c>
    </row>
    <row r="21" spans="1:13" x14ac:dyDescent="0.3">
      <c r="E21" s="40" t="s">
        <v>59</v>
      </c>
      <c r="K21" s="17">
        <v>2019</v>
      </c>
      <c r="L21" s="38">
        <v>72</v>
      </c>
      <c r="M21" s="39">
        <v>124.9592602286267</v>
      </c>
    </row>
    <row r="22" spans="1:13" x14ac:dyDescent="0.3">
      <c r="K22" s="17">
        <v>2020</v>
      </c>
      <c r="L22" s="38">
        <v>85</v>
      </c>
      <c r="M22" s="39">
        <v>90.629390872300817</v>
      </c>
    </row>
    <row r="23" spans="1:13" x14ac:dyDescent="0.3">
      <c r="K23" s="17">
        <v>2021</v>
      </c>
      <c r="L23" s="38">
        <v>112</v>
      </c>
      <c r="M23" s="39">
        <v>128.74865874055979</v>
      </c>
    </row>
    <row r="24" spans="1:13" x14ac:dyDescent="0.3">
      <c r="A24" t="s">
        <v>29</v>
      </c>
      <c r="E24" t="s">
        <v>32</v>
      </c>
      <c r="K24" s="17">
        <v>2022</v>
      </c>
      <c r="L24" s="38">
        <v>110</v>
      </c>
      <c r="M24" s="39">
        <v>123.26950282935633</v>
      </c>
    </row>
    <row r="25" spans="1:13" ht="15" thickBot="1" x14ac:dyDescent="0.35">
      <c r="K25" s="17">
        <v>2023</v>
      </c>
      <c r="L25" s="38">
        <v>119</v>
      </c>
      <c r="M25" s="39">
        <v>112.51601733391715</v>
      </c>
    </row>
    <row r="26" spans="1:13" x14ac:dyDescent="0.3">
      <c r="A26" s="13" t="s">
        <v>11</v>
      </c>
      <c r="B26" s="13" t="s">
        <v>30</v>
      </c>
      <c r="C26" s="13" t="s">
        <v>31</v>
      </c>
      <c r="E26" s="13" t="s">
        <v>33</v>
      </c>
      <c r="F26" s="13" t="s">
        <v>0</v>
      </c>
    </row>
    <row r="27" spans="1:13" x14ac:dyDescent="0.3">
      <c r="A27">
        <v>1</v>
      </c>
      <c r="B27">
        <v>132.20706168689591</v>
      </c>
      <c r="C27">
        <v>11.792938313104088</v>
      </c>
      <c r="E27">
        <v>2.3809523809523809</v>
      </c>
      <c r="F27">
        <v>72</v>
      </c>
    </row>
    <row r="28" spans="1:13" x14ac:dyDescent="0.3">
      <c r="A28">
        <v>2</v>
      </c>
      <c r="B28">
        <v>130.44799986531135</v>
      </c>
      <c r="C28">
        <v>-5.4479998653113455</v>
      </c>
      <c r="E28">
        <v>7.1428571428571423</v>
      </c>
      <c r="F28">
        <v>85</v>
      </c>
    </row>
    <row r="29" spans="1:13" x14ac:dyDescent="0.3">
      <c r="A29">
        <v>3</v>
      </c>
      <c r="B29">
        <v>117.30025737371551</v>
      </c>
      <c r="C29">
        <v>5.6997426262844897</v>
      </c>
      <c r="E29">
        <v>11.904761904761905</v>
      </c>
      <c r="F29">
        <v>110</v>
      </c>
    </row>
    <row r="30" spans="1:13" x14ac:dyDescent="0.3">
      <c r="A30">
        <v>4</v>
      </c>
      <c r="B30">
        <v>127.56420180047184</v>
      </c>
      <c r="C30">
        <v>27.435798199528165</v>
      </c>
      <c r="E30">
        <v>16.666666666666664</v>
      </c>
      <c r="F30">
        <v>112</v>
      </c>
    </row>
    <row r="31" spans="1:13" x14ac:dyDescent="0.3">
      <c r="A31">
        <v>5</v>
      </c>
      <c r="B31">
        <v>143.45948993531505</v>
      </c>
      <c r="C31">
        <v>-16.459489935315048</v>
      </c>
      <c r="E31">
        <v>21.428571428571427</v>
      </c>
      <c r="F31">
        <v>112</v>
      </c>
    </row>
    <row r="32" spans="1:13" x14ac:dyDescent="0.3">
      <c r="A32">
        <v>6</v>
      </c>
      <c r="B32">
        <v>111.40361795571198</v>
      </c>
      <c r="C32">
        <v>6.5963820442880206</v>
      </c>
      <c r="E32">
        <v>26.19047619047619</v>
      </c>
      <c r="F32">
        <v>118</v>
      </c>
    </row>
    <row r="33" spans="1:6" x14ac:dyDescent="0.3">
      <c r="A33">
        <v>7</v>
      </c>
      <c r="B33">
        <v>126.10320553273584</v>
      </c>
      <c r="C33">
        <v>9.8967944672641579</v>
      </c>
      <c r="E33">
        <v>30.952380952380949</v>
      </c>
      <c r="F33">
        <v>119</v>
      </c>
    </row>
    <row r="34" spans="1:6" x14ac:dyDescent="0.3">
      <c r="A34">
        <v>8</v>
      </c>
      <c r="B34">
        <v>134.79657104512202</v>
      </c>
      <c r="C34">
        <v>10.203428954877978</v>
      </c>
      <c r="E34">
        <v>35.714285714285715</v>
      </c>
      <c r="F34">
        <v>119</v>
      </c>
    </row>
    <row r="35" spans="1:6" x14ac:dyDescent="0.3">
      <c r="A35">
        <v>9</v>
      </c>
      <c r="B35">
        <v>129.87504881967254</v>
      </c>
      <c r="C35">
        <v>7.1249511803274572</v>
      </c>
      <c r="E35">
        <v>40.476190476190474</v>
      </c>
      <c r="F35">
        <v>123</v>
      </c>
    </row>
    <row r="36" spans="1:6" x14ac:dyDescent="0.3">
      <c r="A36">
        <v>10</v>
      </c>
      <c r="B36">
        <v>124.94888620713782</v>
      </c>
      <c r="C36">
        <v>-12.948886207137818</v>
      </c>
      <c r="E36">
        <v>45.238095238095234</v>
      </c>
      <c r="F36">
        <v>123</v>
      </c>
    </row>
    <row r="37" spans="1:6" x14ac:dyDescent="0.3">
      <c r="A37">
        <v>11</v>
      </c>
      <c r="B37">
        <v>115.63533992875367</v>
      </c>
      <c r="C37">
        <v>3.3646600712463339</v>
      </c>
      <c r="E37">
        <v>50</v>
      </c>
      <c r="F37">
        <v>125</v>
      </c>
    </row>
    <row r="38" spans="1:6" x14ac:dyDescent="0.3">
      <c r="A38">
        <v>12</v>
      </c>
      <c r="B38">
        <v>129.59247290631009</v>
      </c>
      <c r="C38">
        <v>-6.5924729063100926</v>
      </c>
      <c r="E38">
        <v>54.761904761904759</v>
      </c>
      <c r="F38">
        <v>127</v>
      </c>
    </row>
    <row r="39" spans="1:6" x14ac:dyDescent="0.3">
      <c r="A39">
        <v>13</v>
      </c>
      <c r="B39">
        <v>123.15534327889648</v>
      </c>
      <c r="C39">
        <v>3.8446567211035187</v>
      </c>
      <c r="E39">
        <v>59.523809523809518</v>
      </c>
      <c r="F39">
        <v>127</v>
      </c>
    </row>
    <row r="40" spans="1:6" x14ac:dyDescent="0.3">
      <c r="A40">
        <v>14</v>
      </c>
      <c r="B40">
        <v>125.2830745907161</v>
      </c>
      <c r="C40">
        <v>9.7169254092839026</v>
      </c>
      <c r="E40">
        <v>64.285714285714292</v>
      </c>
      <c r="F40">
        <v>135</v>
      </c>
    </row>
    <row r="41" spans="1:6" x14ac:dyDescent="0.3">
      <c r="A41">
        <v>15</v>
      </c>
      <c r="B41">
        <v>129.14204727497679</v>
      </c>
      <c r="C41">
        <v>21.85795272502321</v>
      </c>
      <c r="E41">
        <v>69.047619047619051</v>
      </c>
      <c r="F41">
        <v>136</v>
      </c>
    </row>
    <row r="42" spans="1:6" x14ac:dyDescent="0.3">
      <c r="A42">
        <v>16</v>
      </c>
      <c r="B42">
        <v>135.96255179349637</v>
      </c>
      <c r="C42">
        <v>6.0374482065036261</v>
      </c>
      <c r="E42">
        <v>73.80952380952381</v>
      </c>
      <c r="F42">
        <v>137</v>
      </c>
    </row>
    <row r="43" spans="1:6" x14ac:dyDescent="0.3">
      <c r="A43">
        <v>17</v>
      </c>
      <c r="B43">
        <v>124.9592602286267</v>
      </c>
      <c r="C43">
        <v>-52.959260228626704</v>
      </c>
      <c r="E43">
        <v>78.571428571428569</v>
      </c>
      <c r="F43">
        <v>142</v>
      </c>
    </row>
    <row r="44" spans="1:6" x14ac:dyDescent="0.3">
      <c r="A44">
        <v>18</v>
      </c>
      <c r="B44">
        <v>90.629390872300817</v>
      </c>
      <c r="C44">
        <v>-5.6293908723008173</v>
      </c>
      <c r="E44">
        <v>83.333333333333329</v>
      </c>
      <c r="F44">
        <v>144</v>
      </c>
    </row>
    <row r="45" spans="1:6" x14ac:dyDescent="0.3">
      <c r="A45">
        <v>19</v>
      </c>
      <c r="B45">
        <v>128.74865874055979</v>
      </c>
      <c r="C45">
        <v>-16.74865874055979</v>
      </c>
      <c r="E45">
        <v>88.095238095238088</v>
      </c>
      <c r="F45">
        <v>145</v>
      </c>
    </row>
    <row r="46" spans="1:6" x14ac:dyDescent="0.3">
      <c r="A46">
        <v>20</v>
      </c>
      <c r="B46">
        <v>123.26950282935633</v>
      </c>
      <c r="C46">
        <v>-13.269502829356327</v>
      </c>
      <c r="E46">
        <v>92.857142857142861</v>
      </c>
      <c r="F46">
        <v>151</v>
      </c>
    </row>
    <row r="47" spans="1:6" ht="15" thickBot="1" x14ac:dyDescent="0.35">
      <c r="A47" s="12">
        <v>21</v>
      </c>
      <c r="B47" s="12">
        <v>112.51601733391715</v>
      </c>
      <c r="C47" s="12">
        <v>6.4839826660828521</v>
      </c>
      <c r="E47" s="12">
        <v>97.61904761904762</v>
      </c>
      <c r="F47" s="12">
        <v>155</v>
      </c>
    </row>
  </sheetData>
  <sortState xmlns:xlrd2="http://schemas.microsoft.com/office/spreadsheetml/2017/richdata2" ref="F27:F47">
    <sortCondition ref="F27"/>
  </sortState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ACFF5-0126-4C38-9B5C-C0E0512D3606}">
  <dimension ref="A1:P25"/>
  <sheetViews>
    <sheetView zoomScaleNormal="100" workbookViewId="0">
      <selection activeCell="E7" sqref="E7"/>
    </sheetView>
  </sheetViews>
  <sheetFormatPr defaultRowHeight="14.4" x14ac:dyDescent="0.3"/>
  <cols>
    <col min="3" max="3" width="12.5546875" style="41" customWidth="1"/>
    <col min="4" max="4" width="17.21875" customWidth="1"/>
    <col min="12" max="12" width="18.21875" bestFit="1" customWidth="1"/>
    <col min="13" max="13" width="21.6640625" bestFit="1" customWidth="1"/>
    <col min="14" max="14" width="12.6640625" bestFit="1" customWidth="1"/>
  </cols>
  <sheetData>
    <row r="1" spans="1:16" ht="15.6" x14ac:dyDescent="0.3">
      <c r="A1" s="5" t="s">
        <v>79</v>
      </c>
      <c r="B1" s="42" t="s">
        <v>0</v>
      </c>
      <c r="C1" s="43" t="s">
        <v>61</v>
      </c>
      <c r="D1" s="42" t="s">
        <v>65</v>
      </c>
      <c r="E1" s="42" t="s">
        <v>66</v>
      </c>
      <c r="F1" s="28" t="s">
        <v>61</v>
      </c>
      <c r="G1" s="44" t="s">
        <v>67</v>
      </c>
      <c r="H1" s="15" t="s">
        <v>62</v>
      </c>
      <c r="I1" s="15" t="s">
        <v>63</v>
      </c>
      <c r="J1" s="15" t="s">
        <v>64</v>
      </c>
    </row>
    <row r="2" spans="1:16" x14ac:dyDescent="0.3">
      <c r="A2" s="6" t="s">
        <v>80</v>
      </c>
      <c r="B2" s="37">
        <v>120</v>
      </c>
      <c r="C2" s="8" t="s">
        <v>35</v>
      </c>
      <c r="D2" s="52">
        <f>AVERAGE(C3:C25)</f>
        <v>1.5590770267321044E-2</v>
      </c>
      <c r="E2" s="1">
        <f>COUNT(C3:C25)</f>
        <v>23</v>
      </c>
      <c r="F2" s="4" t="s">
        <v>35</v>
      </c>
      <c r="G2" s="4" t="s">
        <v>35</v>
      </c>
      <c r="H2" s="4" t="s">
        <v>35</v>
      </c>
      <c r="I2" s="4" t="s">
        <v>35</v>
      </c>
      <c r="J2" s="4" t="s">
        <v>35</v>
      </c>
    </row>
    <row r="3" spans="1:16" x14ac:dyDescent="0.3">
      <c r="A3" s="6" t="s">
        <v>81</v>
      </c>
      <c r="B3" s="37">
        <v>115</v>
      </c>
      <c r="C3" s="45">
        <f>(B3-B2)/B2</f>
        <v>-4.1666666666666664E-2</v>
      </c>
      <c r="D3" s="53">
        <f>C3</f>
        <v>-4.1666666666666664E-2</v>
      </c>
      <c r="F3" s="4">
        <v>-4.1666666666666699E-2</v>
      </c>
      <c r="G3" s="45">
        <f>C3-D$2</f>
        <v>-5.7257436933987708E-2</v>
      </c>
      <c r="H3" s="4" t="s">
        <v>35</v>
      </c>
      <c r="I3" s="4" t="s">
        <v>35</v>
      </c>
      <c r="J3" s="4" t="s">
        <v>35</v>
      </c>
      <c r="M3" s="35"/>
      <c r="N3" s="35" t="s">
        <v>22</v>
      </c>
    </row>
    <row r="4" spans="1:16" x14ac:dyDescent="0.3">
      <c r="A4" s="6" t="s">
        <v>82</v>
      </c>
      <c r="B4" s="37">
        <v>132</v>
      </c>
      <c r="C4" s="45">
        <f>(B4-B3)/B3</f>
        <v>0.14782608695652175</v>
      </c>
      <c r="D4" s="53">
        <f t="shared" ref="D4:D25" si="0">C4</f>
        <v>0.14782608695652175</v>
      </c>
      <c r="F4" s="4">
        <v>0.14782608695652175</v>
      </c>
      <c r="G4" s="45">
        <f t="shared" ref="G4:G25" si="1">C4-D$2</f>
        <v>0.13223531668920069</v>
      </c>
      <c r="H4" s="45">
        <f>G3</f>
        <v>-5.7257436933987708E-2</v>
      </c>
      <c r="I4" s="4" t="s">
        <v>35</v>
      </c>
      <c r="J4" s="4" t="s">
        <v>35</v>
      </c>
      <c r="M4" s="36" t="s">
        <v>16</v>
      </c>
      <c r="N4" s="36">
        <v>6.2217950879104502E-3</v>
      </c>
    </row>
    <row r="5" spans="1:16" x14ac:dyDescent="0.3">
      <c r="A5" s="6" t="s">
        <v>83</v>
      </c>
      <c r="B5" s="37">
        <v>144</v>
      </c>
      <c r="C5" s="45">
        <f t="shared" ref="C5:C25" si="2">(B5-B4)/B4</f>
        <v>9.0909090909090912E-2</v>
      </c>
      <c r="D5" s="53">
        <f t="shared" si="0"/>
        <v>9.0909090909090912E-2</v>
      </c>
      <c r="F5" s="4">
        <v>9.0909090909090912E-2</v>
      </c>
      <c r="G5" s="45">
        <f t="shared" si="1"/>
        <v>7.5318320641769868E-2</v>
      </c>
      <c r="H5" s="45">
        <f t="shared" ref="H5:J25" si="3">G4</f>
        <v>0.13223531668920069</v>
      </c>
      <c r="I5" s="45">
        <f>H4</f>
        <v>-5.7257436933987708E-2</v>
      </c>
      <c r="J5" s="4" t="s">
        <v>35</v>
      </c>
      <c r="M5" s="36" t="s">
        <v>52</v>
      </c>
      <c r="N5" s="36">
        <v>-0.18605022760161638</v>
      </c>
    </row>
    <row r="6" spans="1:16" x14ac:dyDescent="0.3">
      <c r="A6" s="6" t="s">
        <v>84</v>
      </c>
      <c r="B6" s="37">
        <v>125</v>
      </c>
      <c r="C6" s="45">
        <f t="shared" si="2"/>
        <v>-0.13194444444444445</v>
      </c>
      <c r="D6" s="53">
        <f t="shared" si="0"/>
        <v>-0.13194444444444445</v>
      </c>
      <c r="F6" s="4">
        <v>-0.13194444444444445</v>
      </c>
      <c r="G6" s="50">
        <f t="shared" si="1"/>
        <v>-0.14753521471176551</v>
      </c>
      <c r="H6" s="50">
        <f t="shared" si="3"/>
        <v>7.5318320641769868E-2</v>
      </c>
      <c r="I6" s="50">
        <f t="shared" si="3"/>
        <v>0.13223531668920069</v>
      </c>
      <c r="J6" s="50">
        <f>I5</f>
        <v>-5.7257436933987708E-2</v>
      </c>
      <c r="M6" s="36" t="s">
        <v>68</v>
      </c>
      <c r="N6" s="36">
        <v>-0.56247413300711313</v>
      </c>
    </row>
    <row r="7" spans="1:16" x14ac:dyDescent="0.3">
      <c r="A7" s="6" t="s">
        <v>85</v>
      </c>
      <c r="B7" s="37">
        <v>123</v>
      </c>
      <c r="C7" s="45">
        <f t="shared" si="2"/>
        <v>-1.6E-2</v>
      </c>
      <c r="D7" s="53">
        <f t="shared" si="0"/>
        <v>-1.6E-2</v>
      </c>
      <c r="F7" s="4">
        <v>-1.6E-2</v>
      </c>
      <c r="G7" s="50">
        <f t="shared" si="1"/>
        <v>-3.1590770267321044E-2</v>
      </c>
      <c r="H7" s="50">
        <f t="shared" si="3"/>
        <v>-0.14753521471176551</v>
      </c>
      <c r="I7" s="50">
        <f t="shared" si="3"/>
        <v>7.5318320641769868E-2</v>
      </c>
      <c r="J7" s="50">
        <f t="shared" si="3"/>
        <v>0.13223531668920069</v>
      </c>
      <c r="M7" s="36" t="s">
        <v>69</v>
      </c>
      <c r="N7" s="36">
        <v>-7.340981699282019E-2</v>
      </c>
    </row>
    <row r="8" spans="1:16" x14ac:dyDescent="0.3">
      <c r="A8" s="6" t="s">
        <v>86</v>
      </c>
      <c r="B8" s="37">
        <v>155</v>
      </c>
      <c r="C8" s="45">
        <f t="shared" si="2"/>
        <v>0.26016260162601629</v>
      </c>
      <c r="D8" s="53">
        <f t="shared" si="0"/>
        <v>0.26016260162601629</v>
      </c>
      <c r="F8" s="4">
        <v>0.26016260162601629</v>
      </c>
      <c r="G8" s="50">
        <f t="shared" si="1"/>
        <v>0.24457183135869526</v>
      </c>
      <c r="H8" s="50">
        <f t="shared" si="3"/>
        <v>-3.1590770267321044E-2</v>
      </c>
      <c r="I8" s="50">
        <f t="shared" si="3"/>
        <v>-0.14753521471176551</v>
      </c>
      <c r="J8" s="50">
        <f t="shared" si="3"/>
        <v>7.5318320641769868E-2</v>
      </c>
    </row>
    <row r="9" spans="1:16" x14ac:dyDescent="0.3">
      <c r="A9" s="6" t="s">
        <v>87</v>
      </c>
      <c r="B9" s="37">
        <v>127</v>
      </c>
      <c r="C9" s="45">
        <f t="shared" si="2"/>
        <v>-0.18064516129032257</v>
      </c>
      <c r="D9" s="53">
        <f t="shared" si="0"/>
        <v>-0.18064516129032257</v>
      </c>
      <c r="F9" s="4">
        <v>-0.18064516129032257</v>
      </c>
      <c r="G9" s="50">
        <f t="shared" si="1"/>
        <v>-0.19623593155764363</v>
      </c>
      <c r="H9" s="50">
        <f>G8</f>
        <v>0.24457183135869526</v>
      </c>
      <c r="I9" s="50">
        <f t="shared" si="3"/>
        <v>-3.1590770267321044E-2</v>
      </c>
      <c r="J9" s="50">
        <f t="shared" si="3"/>
        <v>-0.14753521471176551</v>
      </c>
    </row>
    <row r="10" spans="1:16" x14ac:dyDescent="0.3">
      <c r="A10" s="6" t="s">
        <v>88</v>
      </c>
      <c r="B10" s="37">
        <v>118</v>
      </c>
      <c r="C10" s="45">
        <f t="shared" si="2"/>
        <v>-7.0866141732283464E-2</v>
      </c>
      <c r="D10" s="53">
        <f t="shared" si="0"/>
        <v>-7.0866141732283464E-2</v>
      </c>
      <c r="F10" s="4">
        <v>-7.0866141732283464E-2</v>
      </c>
      <c r="G10" s="50">
        <f t="shared" si="1"/>
        <v>-8.6456911999604508E-2</v>
      </c>
      <c r="H10" s="50">
        <f t="shared" si="3"/>
        <v>-0.19623593155764363</v>
      </c>
      <c r="I10" s="50">
        <f t="shared" si="3"/>
        <v>0.24457183135869526</v>
      </c>
      <c r="J10" s="50">
        <f t="shared" si="3"/>
        <v>-3.1590770267321044E-2</v>
      </c>
    </row>
    <row r="11" spans="1:16" x14ac:dyDescent="0.3">
      <c r="A11" s="6" t="s">
        <v>89</v>
      </c>
      <c r="B11" s="37">
        <v>136</v>
      </c>
      <c r="C11" s="45">
        <f t="shared" si="2"/>
        <v>0.15254237288135594</v>
      </c>
      <c r="D11" s="53">
        <f t="shared" si="0"/>
        <v>0.15254237288135594</v>
      </c>
      <c r="F11" s="4">
        <v>0.15254237288135594</v>
      </c>
      <c r="G11" s="50">
        <f t="shared" si="1"/>
        <v>0.13695160261403488</v>
      </c>
      <c r="H11" s="50">
        <f t="shared" si="3"/>
        <v>-8.6456911999604508E-2</v>
      </c>
      <c r="I11" s="50">
        <f t="shared" si="3"/>
        <v>-0.19623593155764363</v>
      </c>
      <c r="J11" s="50">
        <f t="shared" si="3"/>
        <v>0.24457183135869526</v>
      </c>
      <c r="M11" s="19" t="s">
        <v>60</v>
      </c>
      <c r="N11" s="19" t="s">
        <v>70</v>
      </c>
      <c r="O11" s="19" t="s">
        <v>71</v>
      </c>
      <c r="P11" s="19" t="s">
        <v>72</v>
      </c>
    </row>
    <row r="12" spans="1:16" x14ac:dyDescent="0.3">
      <c r="A12" s="6" t="s">
        <v>90</v>
      </c>
      <c r="B12" s="37">
        <v>145</v>
      </c>
      <c r="C12" s="45">
        <f t="shared" si="2"/>
        <v>6.6176470588235295E-2</v>
      </c>
      <c r="D12" s="53">
        <f t="shared" si="0"/>
        <v>6.6176470588235295E-2</v>
      </c>
      <c r="F12" s="4">
        <v>6.6176470588235295E-2</v>
      </c>
      <c r="G12" s="50">
        <f t="shared" si="1"/>
        <v>5.0585700320914251E-2</v>
      </c>
      <c r="H12" s="50">
        <f t="shared" si="3"/>
        <v>0.13695160261403488</v>
      </c>
      <c r="I12" s="50">
        <f t="shared" si="3"/>
        <v>-8.6456911999604508E-2</v>
      </c>
      <c r="J12" s="50">
        <f t="shared" si="3"/>
        <v>-0.19623593155764363</v>
      </c>
      <c r="M12" s="1">
        <f>N4</f>
        <v>6.2217950879104502E-3</v>
      </c>
      <c r="N12" s="1">
        <f>N5</f>
        <v>-0.18605022760161638</v>
      </c>
      <c r="O12" s="1">
        <f>N6</f>
        <v>-0.56247413300711313</v>
      </c>
      <c r="P12" s="1">
        <f>N7</f>
        <v>-7.340981699282019E-2</v>
      </c>
    </row>
    <row r="13" spans="1:16" x14ac:dyDescent="0.3">
      <c r="A13" s="6" t="s">
        <v>91</v>
      </c>
      <c r="B13" s="37">
        <v>137</v>
      </c>
      <c r="C13" s="45">
        <f t="shared" si="2"/>
        <v>-5.5172413793103448E-2</v>
      </c>
      <c r="D13" s="53">
        <f t="shared" si="0"/>
        <v>-5.5172413793103448E-2</v>
      </c>
      <c r="F13" s="4">
        <v>-5.5172413793103448E-2</v>
      </c>
      <c r="G13" s="50">
        <f t="shared" si="1"/>
        <v>-7.0763184060424492E-2</v>
      </c>
      <c r="H13" s="50">
        <f t="shared" si="3"/>
        <v>5.0585700320914251E-2</v>
      </c>
      <c r="I13" s="50">
        <f t="shared" si="3"/>
        <v>0.13695160261403488</v>
      </c>
      <c r="J13" s="50">
        <f t="shared" si="3"/>
        <v>-8.6456911999604508E-2</v>
      </c>
      <c r="L13" s="28" t="s">
        <v>73</v>
      </c>
      <c r="M13" s="4">
        <f>M12</f>
        <v>6.2217950879104502E-3</v>
      </c>
      <c r="N13" s="3">
        <v>0.08</v>
      </c>
      <c r="O13" s="3">
        <v>0.08</v>
      </c>
      <c r="P13" s="3">
        <v>0.08</v>
      </c>
    </row>
    <row r="14" spans="1:16" x14ac:dyDescent="0.3">
      <c r="A14" s="6" t="s">
        <v>92</v>
      </c>
      <c r="B14" s="37">
        <v>112</v>
      </c>
      <c r="C14" s="45">
        <f t="shared" si="2"/>
        <v>-0.18248175182481752</v>
      </c>
      <c r="D14" s="53">
        <f t="shared" si="0"/>
        <v>-0.18248175182481752</v>
      </c>
      <c r="F14" s="4">
        <v>-0.18248175182481752</v>
      </c>
      <c r="G14" s="50">
        <f>C14-D$2</f>
        <v>-0.19807252209213855</v>
      </c>
      <c r="H14" s="50">
        <f t="shared" si="3"/>
        <v>-7.0763184060424492E-2</v>
      </c>
      <c r="I14" s="50">
        <f t="shared" si="3"/>
        <v>5.0585700320914251E-2</v>
      </c>
      <c r="J14" s="50">
        <f t="shared" si="3"/>
        <v>0.13695160261403488</v>
      </c>
      <c r="L14" s="28" t="s">
        <v>74</v>
      </c>
      <c r="M14" s="174">
        <f>M13+N12*N13+O12*O13+P12*P13</f>
        <v>-5.9532939120213527E-2</v>
      </c>
      <c r="N14" s="174"/>
      <c r="O14" s="174"/>
      <c r="P14" s="174"/>
    </row>
    <row r="15" spans="1:16" x14ac:dyDescent="0.3">
      <c r="A15" s="6" t="s">
        <v>93</v>
      </c>
      <c r="B15" s="37">
        <v>119</v>
      </c>
      <c r="C15" s="45">
        <f t="shared" si="2"/>
        <v>6.25E-2</v>
      </c>
      <c r="D15" s="53">
        <f t="shared" si="0"/>
        <v>6.25E-2</v>
      </c>
      <c r="F15" s="4">
        <v>6.25E-2</v>
      </c>
      <c r="G15" s="50">
        <f>C15-D$2</f>
        <v>4.6909229732678956E-2</v>
      </c>
      <c r="H15" s="50">
        <f t="shared" si="3"/>
        <v>-0.19807252209213855</v>
      </c>
      <c r="I15" s="50">
        <f t="shared" si="3"/>
        <v>-7.0763184060424492E-2</v>
      </c>
      <c r="J15" s="50">
        <f t="shared" si="3"/>
        <v>5.0585700320914251E-2</v>
      </c>
      <c r="L15" s="28" t="s">
        <v>75</v>
      </c>
      <c r="M15" s="175">
        <f>M14*B25+B25</f>
        <v>111.9155802446946</v>
      </c>
      <c r="N15" s="176"/>
      <c r="O15" s="176"/>
      <c r="P15" s="177"/>
    </row>
    <row r="16" spans="1:16" x14ac:dyDescent="0.3">
      <c r="A16" s="6" t="s">
        <v>94</v>
      </c>
      <c r="B16" s="37">
        <v>123</v>
      </c>
      <c r="C16" s="45">
        <f t="shared" si="2"/>
        <v>3.3613445378151259E-2</v>
      </c>
      <c r="D16" s="53">
        <f t="shared" si="0"/>
        <v>3.3613445378151259E-2</v>
      </c>
      <c r="F16" s="4">
        <v>3.3613445378151259E-2</v>
      </c>
      <c r="G16" s="50">
        <f t="shared" si="1"/>
        <v>1.8022675110830215E-2</v>
      </c>
      <c r="H16" s="50">
        <f t="shared" si="3"/>
        <v>4.6909229732678956E-2</v>
      </c>
      <c r="I16" s="50">
        <f t="shared" si="3"/>
        <v>-0.19807252209213855</v>
      </c>
      <c r="J16" s="50">
        <f t="shared" si="3"/>
        <v>-7.0763184060424492E-2</v>
      </c>
    </row>
    <row r="17" spans="1:10" x14ac:dyDescent="0.3">
      <c r="A17" s="6" t="s">
        <v>95</v>
      </c>
      <c r="B17" s="37">
        <v>127</v>
      </c>
      <c r="C17" s="45">
        <f t="shared" si="2"/>
        <v>3.2520325203252036E-2</v>
      </c>
      <c r="D17" s="53">
        <f t="shared" si="0"/>
        <v>3.2520325203252036E-2</v>
      </c>
      <c r="F17" s="4">
        <v>3.2520325203252036E-2</v>
      </c>
      <c r="G17" s="50">
        <f t="shared" si="1"/>
        <v>1.6929554935930992E-2</v>
      </c>
      <c r="H17" s="50">
        <f t="shared" si="3"/>
        <v>1.8022675110830215E-2</v>
      </c>
      <c r="I17" s="50">
        <f t="shared" si="3"/>
        <v>4.6909229732678956E-2</v>
      </c>
      <c r="J17" s="50">
        <f t="shared" si="3"/>
        <v>-0.19807252209213855</v>
      </c>
    </row>
    <row r="18" spans="1:10" x14ac:dyDescent="0.3">
      <c r="A18" s="6" t="s">
        <v>96</v>
      </c>
      <c r="B18" s="37">
        <v>135</v>
      </c>
      <c r="C18" s="45">
        <f t="shared" si="2"/>
        <v>6.2992125984251968E-2</v>
      </c>
      <c r="D18" s="53">
        <f t="shared" si="0"/>
        <v>6.2992125984251968E-2</v>
      </c>
      <c r="F18" s="4">
        <v>6.2992125984251968E-2</v>
      </c>
      <c r="G18" s="50">
        <f t="shared" si="1"/>
        <v>4.7401355716930924E-2</v>
      </c>
      <c r="H18" s="50">
        <f t="shared" si="3"/>
        <v>1.6929554935930992E-2</v>
      </c>
      <c r="I18" s="50">
        <f t="shared" si="3"/>
        <v>1.8022675110830215E-2</v>
      </c>
      <c r="J18" s="50">
        <f t="shared" si="3"/>
        <v>4.6909229732678956E-2</v>
      </c>
    </row>
    <row r="19" spans="1:10" x14ac:dyDescent="0.3">
      <c r="A19" s="6" t="s">
        <v>97</v>
      </c>
      <c r="B19" s="37">
        <v>151</v>
      </c>
      <c r="C19" s="45">
        <f t="shared" si="2"/>
        <v>0.11851851851851852</v>
      </c>
      <c r="D19" s="53">
        <f t="shared" si="0"/>
        <v>0.11851851851851852</v>
      </c>
      <c r="F19" s="4">
        <v>0.11851851851851852</v>
      </c>
      <c r="G19" s="50">
        <f t="shared" si="1"/>
        <v>0.10292774825119748</v>
      </c>
      <c r="H19" s="50">
        <f t="shared" si="3"/>
        <v>4.7401355716930924E-2</v>
      </c>
      <c r="I19" s="50">
        <f t="shared" si="3"/>
        <v>1.6929554935930992E-2</v>
      </c>
      <c r="J19" s="50">
        <f t="shared" si="3"/>
        <v>1.8022675110830215E-2</v>
      </c>
    </row>
    <row r="20" spans="1:10" x14ac:dyDescent="0.3">
      <c r="A20" s="6" t="s">
        <v>98</v>
      </c>
      <c r="B20" s="37">
        <v>142</v>
      </c>
      <c r="C20" s="45">
        <f t="shared" si="2"/>
        <v>-5.9602649006622516E-2</v>
      </c>
      <c r="D20" s="53">
        <f t="shared" si="0"/>
        <v>-5.9602649006622516E-2</v>
      </c>
      <c r="F20" s="4">
        <v>-5.9602649006622516E-2</v>
      </c>
      <c r="G20" s="50">
        <f t="shared" si="1"/>
        <v>-7.519341927394356E-2</v>
      </c>
      <c r="H20" s="50">
        <f t="shared" si="3"/>
        <v>0.10292774825119748</v>
      </c>
      <c r="I20" s="50">
        <f t="shared" si="3"/>
        <v>4.7401355716930924E-2</v>
      </c>
      <c r="J20" s="50">
        <f t="shared" si="3"/>
        <v>1.6929554935930992E-2</v>
      </c>
    </row>
    <row r="21" spans="1:10" x14ac:dyDescent="0.3">
      <c r="A21" s="6" t="s">
        <v>99</v>
      </c>
      <c r="B21" s="37">
        <v>72</v>
      </c>
      <c r="C21" s="45">
        <f t="shared" si="2"/>
        <v>-0.49295774647887325</v>
      </c>
      <c r="D21" s="53">
        <f t="shared" si="0"/>
        <v>-0.49295774647887325</v>
      </c>
      <c r="F21" s="4">
        <v>-0.49295774647887325</v>
      </c>
      <c r="G21" s="50">
        <f t="shared" si="1"/>
        <v>-0.50854851674619428</v>
      </c>
      <c r="H21" s="50">
        <f t="shared" si="3"/>
        <v>-7.519341927394356E-2</v>
      </c>
      <c r="I21" s="50">
        <f t="shared" si="3"/>
        <v>0.10292774825119748</v>
      </c>
      <c r="J21" s="50">
        <f t="shared" si="3"/>
        <v>4.7401355716930924E-2</v>
      </c>
    </row>
    <row r="22" spans="1:10" x14ac:dyDescent="0.3">
      <c r="A22" s="6" t="s">
        <v>100</v>
      </c>
      <c r="B22" s="37">
        <v>85</v>
      </c>
      <c r="C22" s="45">
        <f t="shared" si="2"/>
        <v>0.18055555555555555</v>
      </c>
      <c r="D22" s="53">
        <f t="shared" si="0"/>
        <v>0.18055555555555555</v>
      </c>
      <c r="F22" s="4">
        <v>0.18055555555555555</v>
      </c>
      <c r="G22" s="50">
        <f t="shared" si="1"/>
        <v>0.16496478528823449</v>
      </c>
      <c r="H22" s="50">
        <f t="shared" si="3"/>
        <v>-0.50854851674619428</v>
      </c>
      <c r="I22" s="50">
        <f t="shared" si="3"/>
        <v>-7.519341927394356E-2</v>
      </c>
      <c r="J22" s="50">
        <f t="shared" si="3"/>
        <v>0.10292774825119748</v>
      </c>
    </row>
    <row r="23" spans="1:10" x14ac:dyDescent="0.3">
      <c r="A23" s="6" t="s">
        <v>101</v>
      </c>
      <c r="B23" s="37">
        <v>112</v>
      </c>
      <c r="C23" s="45">
        <f t="shared" si="2"/>
        <v>0.31764705882352939</v>
      </c>
      <c r="D23" s="53">
        <f t="shared" si="0"/>
        <v>0.31764705882352939</v>
      </c>
      <c r="F23" s="4">
        <v>0.31764705882352939</v>
      </c>
      <c r="G23" s="50">
        <f t="shared" si="1"/>
        <v>0.30205628855620836</v>
      </c>
      <c r="H23" s="50">
        <f t="shared" si="3"/>
        <v>0.16496478528823449</v>
      </c>
      <c r="I23" s="50">
        <f t="shared" si="3"/>
        <v>-0.50854851674619428</v>
      </c>
      <c r="J23" s="50">
        <f t="shared" si="3"/>
        <v>-7.519341927394356E-2</v>
      </c>
    </row>
    <row r="24" spans="1:10" x14ac:dyDescent="0.3">
      <c r="A24" s="6" t="s">
        <v>102</v>
      </c>
      <c r="B24" s="37">
        <v>110</v>
      </c>
      <c r="C24" s="45">
        <f t="shared" si="2"/>
        <v>-1.7857142857142856E-2</v>
      </c>
      <c r="D24" s="53">
        <f t="shared" si="0"/>
        <v>-1.7857142857142856E-2</v>
      </c>
      <c r="F24" s="4">
        <v>-1.7857142857142856E-2</v>
      </c>
      <c r="G24" s="50">
        <f t="shared" si="1"/>
        <v>-3.34479131244639E-2</v>
      </c>
      <c r="H24" s="50">
        <f t="shared" si="3"/>
        <v>0.30205628855620836</v>
      </c>
      <c r="I24" s="50">
        <f t="shared" si="3"/>
        <v>0.16496478528823449</v>
      </c>
      <c r="J24" s="50">
        <f t="shared" si="3"/>
        <v>-0.50854851674619428</v>
      </c>
    </row>
    <row r="25" spans="1:10" x14ac:dyDescent="0.3">
      <c r="A25" s="6" t="s">
        <v>103</v>
      </c>
      <c r="B25" s="37">
        <v>119</v>
      </c>
      <c r="C25" s="45">
        <f t="shared" si="2"/>
        <v>8.1818181818181818E-2</v>
      </c>
      <c r="D25" s="53">
        <f t="shared" si="0"/>
        <v>8.1818181818181818E-2</v>
      </c>
      <c r="F25" s="4">
        <v>8.1818181818181818E-2</v>
      </c>
      <c r="G25" s="50">
        <f t="shared" si="1"/>
        <v>6.6227411550860774E-2</v>
      </c>
      <c r="H25" s="50">
        <f t="shared" si="3"/>
        <v>-3.34479131244639E-2</v>
      </c>
      <c r="I25" s="50">
        <f t="shared" si="3"/>
        <v>0.30205628855620836</v>
      </c>
      <c r="J25" s="50">
        <f t="shared" si="3"/>
        <v>0.16496478528823449</v>
      </c>
    </row>
  </sheetData>
  <mergeCells count="2">
    <mergeCell ref="M14:P14"/>
    <mergeCell ref="M15:P1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939E4-23FA-4DEE-8324-BDE12A65FD77}">
  <dimension ref="A1:I46"/>
  <sheetViews>
    <sheetView zoomScale="80" zoomScaleNormal="80" workbookViewId="0">
      <selection activeCell="A16" sqref="A16:B20"/>
    </sheetView>
  </sheetViews>
  <sheetFormatPr defaultRowHeight="14.4" x14ac:dyDescent="0.3"/>
  <cols>
    <col min="1" max="1" width="27.44140625" bestFit="1" customWidth="1"/>
    <col min="2" max="2" width="18" bestFit="1" customWidth="1"/>
    <col min="3" max="3" width="14.6640625" bestFit="1" customWidth="1"/>
    <col min="4" max="4" width="12.6640625" bestFit="1" customWidth="1"/>
    <col min="5" max="5" width="12" bestFit="1" customWidth="1"/>
    <col min="6" max="6" width="15.6640625" bestFit="1" customWidth="1"/>
    <col min="7" max="7" width="15.21875" bestFit="1" customWidth="1"/>
    <col min="8" max="8" width="15.5546875" bestFit="1" customWidth="1"/>
    <col min="9" max="9" width="16.77734375" bestFit="1" customWidth="1"/>
  </cols>
  <sheetData>
    <row r="1" spans="1:9" x14ac:dyDescent="0.3">
      <c r="A1" t="s">
        <v>5</v>
      </c>
    </row>
    <row r="2" spans="1:9" ht="15" thickBot="1" x14ac:dyDescent="0.35"/>
    <row r="3" spans="1:9" x14ac:dyDescent="0.3">
      <c r="A3" s="14" t="s">
        <v>6</v>
      </c>
      <c r="B3" s="14"/>
    </row>
    <row r="4" spans="1:9" x14ac:dyDescent="0.3">
      <c r="A4" t="s">
        <v>7</v>
      </c>
      <c r="B4">
        <v>0.57204202383261638</v>
      </c>
    </row>
    <row r="5" spans="1:9" x14ac:dyDescent="0.3">
      <c r="A5" t="s">
        <v>8</v>
      </c>
      <c r="B5">
        <v>0.32723207703051566</v>
      </c>
    </row>
    <row r="6" spans="1:9" x14ac:dyDescent="0.3">
      <c r="A6" t="s">
        <v>9</v>
      </c>
      <c r="B6">
        <v>0.20108809147373735</v>
      </c>
    </row>
    <row r="7" spans="1:9" x14ac:dyDescent="0.3">
      <c r="A7" t="s">
        <v>10</v>
      </c>
      <c r="B7">
        <v>0.15842137681942278</v>
      </c>
    </row>
    <row r="8" spans="1:9" ht="15" thickBot="1" x14ac:dyDescent="0.35">
      <c r="A8" s="12" t="s">
        <v>11</v>
      </c>
      <c r="B8" s="12">
        <v>20</v>
      </c>
    </row>
    <row r="10" spans="1:9" ht="15" thickBot="1" x14ac:dyDescent="0.35">
      <c r="A10" t="s">
        <v>12</v>
      </c>
    </row>
    <row r="11" spans="1:9" x14ac:dyDescent="0.3">
      <c r="A11" s="13"/>
      <c r="B11" s="13" t="s">
        <v>17</v>
      </c>
      <c r="C11" s="13" t="s">
        <v>18</v>
      </c>
      <c r="D11" s="13" t="s">
        <v>19</v>
      </c>
      <c r="E11" s="13" t="s">
        <v>20</v>
      </c>
      <c r="F11" s="13" t="s">
        <v>21</v>
      </c>
    </row>
    <row r="12" spans="1:9" x14ac:dyDescent="0.3">
      <c r="A12" t="s">
        <v>13</v>
      </c>
      <c r="B12">
        <v>3</v>
      </c>
      <c r="C12">
        <v>0.19531614407039805</v>
      </c>
      <c r="D12">
        <v>6.5105381356799344E-2</v>
      </c>
      <c r="E12">
        <v>2.5941155702839764</v>
      </c>
      <c r="F12">
        <v>8.8551697061344581E-2</v>
      </c>
    </row>
    <row r="13" spans="1:9" x14ac:dyDescent="0.3">
      <c r="A13" t="s">
        <v>14</v>
      </c>
      <c r="B13">
        <v>16</v>
      </c>
      <c r="C13">
        <v>0.40155732213378476</v>
      </c>
      <c r="D13">
        <v>2.5097332633361547E-2</v>
      </c>
    </row>
    <row r="14" spans="1:9" ht="15" thickBot="1" x14ac:dyDescent="0.35">
      <c r="A14" s="12" t="s">
        <v>15</v>
      </c>
      <c r="B14" s="12">
        <v>19</v>
      </c>
      <c r="C14" s="12">
        <v>0.5968734662041828</v>
      </c>
      <c r="D14" s="12"/>
      <c r="E14" s="12"/>
      <c r="F14" s="12"/>
    </row>
    <row r="15" spans="1:9" ht="15" thickBot="1" x14ac:dyDescent="0.35"/>
    <row r="16" spans="1:9" x14ac:dyDescent="0.3">
      <c r="A16" s="13"/>
      <c r="B16" s="13" t="s">
        <v>22</v>
      </c>
      <c r="C16" s="13" t="s">
        <v>10</v>
      </c>
      <c r="D16" s="13" t="s">
        <v>23</v>
      </c>
      <c r="E16" s="13" t="s">
        <v>24</v>
      </c>
      <c r="F16" s="13" t="s">
        <v>25</v>
      </c>
      <c r="G16" s="13" t="s">
        <v>26</v>
      </c>
      <c r="H16" s="13" t="s">
        <v>27</v>
      </c>
      <c r="I16" s="13" t="s">
        <v>28</v>
      </c>
    </row>
    <row r="17" spans="1:9" x14ac:dyDescent="0.3">
      <c r="A17" t="s">
        <v>16</v>
      </c>
      <c r="B17">
        <v>6.2217950879104502E-3</v>
      </c>
      <c r="C17">
        <v>3.5974587906108212E-2</v>
      </c>
      <c r="D17">
        <v>0.17294972507118106</v>
      </c>
      <c r="E17">
        <v>0.86485989801604624</v>
      </c>
      <c r="F17">
        <v>-7.0040924451549219E-2</v>
      </c>
      <c r="G17">
        <v>8.2484514627370109E-2</v>
      </c>
      <c r="H17">
        <v>-7.0040924451549219E-2</v>
      </c>
      <c r="I17">
        <v>8.2484514627370109E-2</v>
      </c>
    </row>
    <row r="18" spans="1:9" x14ac:dyDescent="0.3">
      <c r="A18" t="s">
        <v>52</v>
      </c>
      <c r="B18">
        <v>-0.18605022760161638</v>
      </c>
      <c r="C18">
        <v>0.2722051431976662</v>
      </c>
      <c r="D18">
        <v>-0.68349269751495101</v>
      </c>
      <c r="E18">
        <v>0.5040741591504625</v>
      </c>
      <c r="F18">
        <v>-0.76309935314162947</v>
      </c>
      <c r="G18">
        <v>0.39099889793839671</v>
      </c>
      <c r="H18">
        <v>-0.76309935314162947</v>
      </c>
      <c r="I18">
        <v>0.39099889793839671</v>
      </c>
    </row>
    <row r="19" spans="1:9" x14ac:dyDescent="0.3">
      <c r="A19" t="s">
        <v>68</v>
      </c>
      <c r="B19">
        <v>-0.56247413300711313</v>
      </c>
      <c r="C19">
        <v>0.20524565077229903</v>
      </c>
      <c r="D19">
        <v>-2.7404923363327485</v>
      </c>
      <c r="E19">
        <v>1.4514916205769E-2</v>
      </c>
      <c r="F19">
        <v>-0.99757547572142491</v>
      </c>
      <c r="G19">
        <v>-0.12737279029280135</v>
      </c>
      <c r="H19">
        <v>-0.99757547572142491</v>
      </c>
      <c r="I19">
        <v>-0.12737279029280135</v>
      </c>
    </row>
    <row r="20" spans="1:9" ht="15" thickBot="1" x14ac:dyDescent="0.35">
      <c r="A20" s="12" t="s">
        <v>69</v>
      </c>
      <c r="B20" s="12">
        <v>-7.340981699282019E-2</v>
      </c>
      <c r="C20" s="12">
        <v>0.29140276669308984</v>
      </c>
      <c r="D20" s="12">
        <v>-0.25191873716880875</v>
      </c>
      <c r="E20" s="12">
        <v>0.80431119338094481</v>
      </c>
      <c r="F20" s="12">
        <v>-0.69115608631323644</v>
      </c>
      <c r="G20" s="12">
        <v>0.54433645232759598</v>
      </c>
      <c r="H20" s="12">
        <v>-0.69115608631323644</v>
      </c>
      <c r="I20" s="12">
        <v>0.54433645232759598</v>
      </c>
    </row>
    <row r="24" spans="1:9" x14ac:dyDescent="0.3">
      <c r="A24" t="s">
        <v>29</v>
      </c>
    </row>
    <row r="25" spans="1:9" ht="15" thickBot="1" x14ac:dyDescent="0.35"/>
    <row r="26" spans="1:9" x14ac:dyDescent="0.3">
      <c r="A26" s="13" t="s">
        <v>11</v>
      </c>
      <c r="B26" s="13" t="s">
        <v>53</v>
      </c>
      <c r="C26" s="13" t="s">
        <v>31</v>
      </c>
    </row>
    <row r="27" spans="1:9" x14ac:dyDescent="0.3">
      <c r="A27">
        <v>1</v>
      </c>
      <c r="B27">
        <v>-7.7966882750939576E-2</v>
      </c>
      <c r="C27">
        <v>-5.3977561693504872E-2</v>
      </c>
    </row>
    <row r="28" spans="1:9" x14ac:dyDescent="0.3">
      <c r="A28">
        <v>2</v>
      </c>
      <c r="B28">
        <v>-1.8401222136385342E-2</v>
      </c>
      <c r="C28">
        <v>2.401222136385342E-3</v>
      </c>
    </row>
    <row r="29" spans="1:9" x14ac:dyDescent="0.3">
      <c r="A29">
        <v>3</v>
      </c>
      <c r="B29">
        <v>8.9554902934755612E-2</v>
      </c>
      <c r="C29">
        <v>0.17060769869126069</v>
      </c>
    </row>
    <row r="30" spans="1:9" x14ac:dyDescent="0.3">
      <c r="A30">
        <v>4</v>
      </c>
      <c r="B30">
        <v>-1.068132557219351E-2</v>
      </c>
      <c r="C30">
        <v>-0.16996383571812906</v>
      </c>
    </row>
    <row r="31" spans="1:9" x14ac:dyDescent="0.3">
      <c r="A31">
        <v>5</v>
      </c>
      <c r="B31">
        <v>-9.2514721319632481E-2</v>
      </c>
      <c r="C31">
        <v>2.1648579587349018E-2</v>
      </c>
    </row>
    <row r="32" spans="1:9" x14ac:dyDescent="0.3">
      <c r="A32">
        <v>6</v>
      </c>
      <c r="B32">
        <v>0.11473078532925787</v>
      </c>
      <c r="C32">
        <v>3.7811587552098069E-2</v>
      </c>
    </row>
    <row r="33" spans="1:3" x14ac:dyDescent="0.3">
      <c r="A33">
        <v>7</v>
      </c>
      <c r="B33">
        <v>4.3777338693675165E-2</v>
      </c>
      <c r="C33">
        <v>2.239913189456013E-2</v>
      </c>
    </row>
    <row r="34" spans="1:3" x14ac:dyDescent="0.3">
      <c r="A34">
        <v>8</v>
      </c>
      <c r="B34">
        <v>-7.387463382679145E-2</v>
      </c>
      <c r="C34">
        <v>1.8702220033688002E-2</v>
      </c>
    </row>
    <row r="35" spans="1:3" x14ac:dyDescent="0.3">
      <c r="A35">
        <v>9</v>
      </c>
      <c r="B35">
        <v>-1.9119438427166124E-2</v>
      </c>
      <c r="C35">
        <v>-0.16336231339765139</v>
      </c>
    </row>
    <row r="36" spans="1:3" x14ac:dyDescent="0.3">
      <c r="A36">
        <v>10</v>
      </c>
      <c r="B36">
        <v>7.9162206504977087E-2</v>
      </c>
      <c r="C36">
        <v>-1.6662206504977087E-2</v>
      </c>
    </row>
    <row r="37" spans="1:3" x14ac:dyDescent="0.3">
      <c r="A37">
        <v>11</v>
      </c>
      <c r="B37">
        <v>0.11409970474754191</v>
      </c>
      <c r="C37">
        <v>-8.0486259369390661E-2</v>
      </c>
    </row>
    <row r="38" spans="1:3" x14ac:dyDescent="0.3">
      <c r="A38">
        <v>12</v>
      </c>
      <c r="B38">
        <v>-8.9760884442793634E-3</v>
      </c>
      <c r="C38">
        <v>4.1496413647531399E-2</v>
      </c>
    </row>
    <row r="39" spans="1:3" x14ac:dyDescent="0.3">
      <c r="A39">
        <v>13</v>
      </c>
      <c r="B39">
        <v>-1.0508838988496801E-2</v>
      </c>
      <c r="C39">
        <v>7.3500964972748772E-2</v>
      </c>
    </row>
    <row r="40" spans="1:3" x14ac:dyDescent="0.3">
      <c r="A40">
        <v>14</v>
      </c>
      <c r="B40">
        <v>-1.3442715948240907E-2</v>
      </c>
      <c r="C40">
        <v>0.13196123446675942</v>
      </c>
    </row>
    <row r="41" spans="1:3" x14ac:dyDescent="0.3">
      <c r="A41">
        <v>15</v>
      </c>
      <c r="B41">
        <v>-4.0832767890605789E-2</v>
      </c>
      <c r="C41">
        <v>-1.8769881116016726E-2</v>
      </c>
    </row>
    <row r="42" spans="1:3" x14ac:dyDescent="0.3">
      <c r="A42">
        <v>16</v>
      </c>
      <c r="B42">
        <v>-4.1162372950386758E-2</v>
      </c>
      <c r="C42">
        <v>-0.45179537352848648</v>
      </c>
    </row>
    <row r="43" spans="1:3" x14ac:dyDescent="0.3">
      <c r="A43">
        <v>17</v>
      </c>
      <c r="B43">
        <v>0.13557580852635256</v>
      </c>
      <c r="C43">
        <v>4.4979747029202988E-2</v>
      </c>
    </row>
    <row r="44" spans="1:3" x14ac:dyDescent="0.3">
      <c r="A44">
        <v>18</v>
      </c>
      <c r="B44">
        <v>0.26709538043561626</v>
      </c>
      <c r="C44">
        <v>5.0551678387913135E-2</v>
      </c>
    </row>
    <row r="45" spans="1:3" x14ac:dyDescent="0.3">
      <c r="A45">
        <v>19</v>
      </c>
      <c r="B45">
        <v>-0.1054318171818676</v>
      </c>
      <c r="C45">
        <v>8.7574674324724738E-2</v>
      </c>
    </row>
    <row r="46" spans="1:3" ht="15" thickBot="1" x14ac:dyDescent="0.35">
      <c r="A46" s="12">
        <v>20</v>
      </c>
      <c r="B46" s="12">
        <v>-0.16956409678575279</v>
      </c>
      <c r="C46" s="12">
        <v>0.25138227860393458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C39A-E107-4840-AF21-F073BAE2041D}">
  <dimension ref="B1:S22"/>
  <sheetViews>
    <sheetView workbookViewId="0">
      <selection activeCell="R29" sqref="R29"/>
    </sheetView>
  </sheetViews>
  <sheetFormatPr defaultRowHeight="14.4" x14ac:dyDescent="0.3"/>
  <cols>
    <col min="1" max="1" width="2.77734375" customWidth="1"/>
    <col min="9" max="9" width="4.21875" customWidth="1"/>
    <col min="10" max="10" width="8.88671875" customWidth="1"/>
    <col min="18" max="19" width="29.5546875" customWidth="1"/>
  </cols>
  <sheetData>
    <row r="1" spans="2:19" x14ac:dyDescent="0.3">
      <c r="B1" s="15" t="s">
        <v>0</v>
      </c>
      <c r="C1" s="19" t="s">
        <v>1</v>
      </c>
      <c r="D1" s="19" t="s">
        <v>2</v>
      </c>
      <c r="E1" s="19" t="s">
        <v>3</v>
      </c>
      <c r="F1" s="48" t="s">
        <v>62</v>
      </c>
      <c r="G1" s="48" t="s">
        <v>63</v>
      </c>
      <c r="H1" s="48" t="s">
        <v>64</v>
      </c>
    </row>
    <row r="2" spans="2:19" x14ac:dyDescent="0.3">
      <c r="B2" s="11">
        <v>125</v>
      </c>
      <c r="C2" s="46">
        <v>144</v>
      </c>
      <c r="D2" s="46">
        <v>132</v>
      </c>
      <c r="E2" s="46">
        <v>115</v>
      </c>
      <c r="F2" s="47">
        <v>7.5318320641769868E-2</v>
      </c>
      <c r="G2" s="47">
        <v>0.13223531668920069</v>
      </c>
      <c r="H2" s="47">
        <v>-5.7257436933987708E-2</v>
      </c>
      <c r="R2" s="178" t="s">
        <v>22</v>
      </c>
      <c r="S2" s="179"/>
    </row>
    <row r="3" spans="2:19" x14ac:dyDescent="0.3">
      <c r="B3" s="11">
        <v>123</v>
      </c>
      <c r="C3" s="46">
        <v>125</v>
      </c>
      <c r="D3" s="46">
        <v>144</v>
      </c>
      <c r="E3" s="46">
        <v>132</v>
      </c>
      <c r="F3" s="47">
        <v>-0.14753521471176551</v>
      </c>
      <c r="G3" s="47">
        <v>7.5318320641769868E-2</v>
      </c>
      <c r="H3" s="47">
        <v>0.13223531668920069</v>
      </c>
      <c r="R3" s="1" t="s">
        <v>16</v>
      </c>
      <c r="S3" s="1">
        <v>166.83877203153151</v>
      </c>
    </row>
    <row r="4" spans="2:19" x14ac:dyDescent="0.3">
      <c r="B4" s="11">
        <v>155</v>
      </c>
      <c r="C4" s="46">
        <v>123</v>
      </c>
      <c r="D4" s="46">
        <v>125</v>
      </c>
      <c r="E4" s="46">
        <v>144</v>
      </c>
      <c r="F4" s="47">
        <v>-3.1590770267321044E-2</v>
      </c>
      <c r="G4" s="47">
        <v>-0.14753521471176551</v>
      </c>
      <c r="H4" s="47">
        <v>7.5318320641769868E-2</v>
      </c>
      <c r="R4" s="1" t="s">
        <v>1</v>
      </c>
      <c r="S4" s="1">
        <v>3.6830938205903312</v>
      </c>
    </row>
    <row r="5" spans="2:19" x14ac:dyDescent="0.3">
      <c r="B5" s="11">
        <v>127</v>
      </c>
      <c r="C5" s="46">
        <v>155</v>
      </c>
      <c r="D5" s="46">
        <v>123</v>
      </c>
      <c r="E5" s="46">
        <v>125</v>
      </c>
      <c r="F5" s="47">
        <v>0.24457183135869526</v>
      </c>
      <c r="G5" s="47">
        <v>-3.1590770267321044E-2</v>
      </c>
      <c r="H5" s="47">
        <v>-0.14753521471176551</v>
      </c>
      <c r="R5" s="1" t="s">
        <v>2</v>
      </c>
      <c r="S5" s="1">
        <v>-3.6630015240716589</v>
      </c>
    </row>
    <row r="6" spans="2:19" x14ac:dyDescent="0.3">
      <c r="B6" s="11">
        <v>118</v>
      </c>
      <c r="C6" s="46">
        <v>127</v>
      </c>
      <c r="D6" s="46">
        <v>155</v>
      </c>
      <c r="E6" s="46">
        <v>123</v>
      </c>
      <c r="F6" s="47">
        <v>-0.19623593155764363</v>
      </c>
      <c r="G6" s="47">
        <v>0.24457183135869526</v>
      </c>
      <c r="H6" s="47">
        <v>-3.1590770267321044E-2</v>
      </c>
      <c r="R6" s="1" t="s">
        <v>3</v>
      </c>
      <c r="S6" s="1">
        <v>-0.3568364063525668</v>
      </c>
    </row>
    <row r="7" spans="2:19" x14ac:dyDescent="0.3">
      <c r="B7" s="11">
        <v>136</v>
      </c>
      <c r="C7" s="46">
        <v>118</v>
      </c>
      <c r="D7" s="46">
        <v>127</v>
      </c>
      <c r="E7" s="46">
        <v>155</v>
      </c>
      <c r="F7" s="47">
        <v>-8.6456911999604508E-2</v>
      </c>
      <c r="G7" s="47">
        <v>-0.19623593155764363</v>
      </c>
      <c r="H7" s="47">
        <v>0.24457183135869526</v>
      </c>
      <c r="R7" s="1" t="s">
        <v>62</v>
      </c>
      <c r="S7" s="1">
        <v>-450.85882292966573</v>
      </c>
    </row>
    <row r="8" spans="2:19" x14ac:dyDescent="0.3">
      <c r="B8" s="11">
        <v>145</v>
      </c>
      <c r="C8" s="46">
        <v>136</v>
      </c>
      <c r="D8" s="46">
        <v>118</v>
      </c>
      <c r="E8" s="46">
        <v>127</v>
      </c>
      <c r="F8" s="47">
        <v>0.13695160261403488</v>
      </c>
      <c r="G8" s="47">
        <v>-8.6456911999604508E-2</v>
      </c>
      <c r="H8" s="47">
        <v>-0.19623593155764363</v>
      </c>
      <c r="R8" s="1" t="s">
        <v>63</v>
      </c>
      <c r="S8" s="1">
        <v>-53.826568401579934</v>
      </c>
    </row>
    <row r="9" spans="2:19" x14ac:dyDescent="0.3">
      <c r="B9" s="11">
        <v>137</v>
      </c>
      <c r="C9" s="46">
        <v>145</v>
      </c>
      <c r="D9" s="46">
        <v>136</v>
      </c>
      <c r="E9" s="46">
        <v>118</v>
      </c>
      <c r="F9" s="47">
        <v>5.0585700320914251E-2</v>
      </c>
      <c r="G9" s="47">
        <v>0.13695160261403488</v>
      </c>
      <c r="H9" s="47">
        <v>-8.6456911999604508E-2</v>
      </c>
      <c r="R9" s="1" t="s">
        <v>64</v>
      </c>
      <c r="S9" s="1">
        <v>-13.655056007432218</v>
      </c>
    </row>
    <row r="10" spans="2:19" x14ac:dyDescent="0.3">
      <c r="B10" s="11">
        <v>112</v>
      </c>
      <c r="C10" s="46">
        <v>137</v>
      </c>
      <c r="D10" s="46">
        <v>145</v>
      </c>
      <c r="E10" s="46">
        <v>136</v>
      </c>
      <c r="F10" s="47">
        <v>-7.0763184060424492E-2</v>
      </c>
      <c r="G10" s="47">
        <v>5.0585700320914251E-2</v>
      </c>
      <c r="H10" s="47">
        <v>0.13695160261403488</v>
      </c>
    </row>
    <row r="11" spans="2:19" x14ac:dyDescent="0.3">
      <c r="B11" s="11">
        <v>119</v>
      </c>
      <c r="C11" s="46">
        <v>112</v>
      </c>
      <c r="D11" s="46">
        <v>137</v>
      </c>
      <c r="E11" s="46">
        <v>145</v>
      </c>
      <c r="F11" s="47">
        <v>-0.19807252209213855</v>
      </c>
      <c r="G11" s="47">
        <v>-7.0763184060424492E-2</v>
      </c>
      <c r="H11" s="47">
        <v>5.0585700320914251E-2</v>
      </c>
    </row>
    <row r="12" spans="2:19" x14ac:dyDescent="0.3">
      <c r="B12" s="11">
        <v>123</v>
      </c>
      <c r="C12" s="46">
        <v>119</v>
      </c>
      <c r="D12" s="46">
        <v>112</v>
      </c>
      <c r="E12" s="46">
        <v>137</v>
      </c>
      <c r="F12" s="47">
        <v>4.6909229732678956E-2</v>
      </c>
      <c r="G12" s="47">
        <v>-0.19807252209213855</v>
      </c>
      <c r="H12" s="47">
        <v>-7.0763184060424492E-2</v>
      </c>
    </row>
    <row r="13" spans="2:19" x14ac:dyDescent="0.3">
      <c r="B13" s="11">
        <v>127</v>
      </c>
      <c r="C13" s="46">
        <v>123</v>
      </c>
      <c r="D13" s="46">
        <v>119</v>
      </c>
      <c r="E13" s="46">
        <v>112</v>
      </c>
      <c r="F13" s="47">
        <v>1.8022675110830215E-2</v>
      </c>
      <c r="G13" s="47">
        <v>4.6909229732678956E-2</v>
      </c>
      <c r="H13" s="47">
        <v>-0.19807252209213855</v>
      </c>
    </row>
    <row r="14" spans="2:19" x14ac:dyDescent="0.3">
      <c r="B14" s="11">
        <v>135</v>
      </c>
      <c r="C14" s="46">
        <v>127</v>
      </c>
      <c r="D14" s="46">
        <v>123</v>
      </c>
      <c r="E14" s="46">
        <v>119</v>
      </c>
      <c r="F14" s="47">
        <v>1.6929554935930992E-2</v>
      </c>
      <c r="G14" s="47">
        <v>1.8022675110830215E-2</v>
      </c>
      <c r="H14" s="47">
        <v>4.6909229732678956E-2</v>
      </c>
      <c r="K14" s="19" t="s">
        <v>60</v>
      </c>
      <c r="L14" s="19" t="s">
        <v>1</v>
      </c>
      <c r="M14" s="19" t="s">
        <v>2</v>
      </c>
      <c r="N14" s="19" t="s">
        <v>3</v>
      </c>
      <c r="O14" s="19" t="s">
        <v>62</v>
      </c>
      <c r="P14" s="19" t="s">
        <v>63</v>
      </c>
      <c r="Q14" s="19" t="s">
        <v>64</v>
      </c>
    </row>
    <row r="15" spans="2:19" x14ac:dyDescent="0.3">
      <c r="B15" s="11">
        <v>151</v>
      </c>
      <c r="C15" s="46">
        <v>135</v>
      </c>
      <c r="D15" s="46">
        <v>127</v>
      </c>
      <c r="E15" s="46">
        <v>123</v>
      </c>
      <c r="F15" s="47">
        <v>4.7401355716930924E-2</v>
      </c>
      <c r="G15" s="47">
        <v>1.6929554935930992E-2</v>
      </c>
      <c r="H15" s="47">
        <v>1.8022675110830215E-2</v>
      </c>
      <c r="K15" s="183">
        <v>166.83877203153151</v>
      </c>
      <c r="L15" s="49">
        <v>3.6830938205903312</v>
      </c>
      <c r="M15" s="49">
        <v>-3.6630015240716589</v>
      </c>
      <c r="N15" s="49">
        <v>-0.3568364063525668</v>
      </c>
      <c r="O15" s="49">
        <v>-450.85882292966573</v>
      </c>
      <c r="P15" s="49">
        <v>-53.826568401579934</v>
      </c>
      <c r="Q15" s="49">
        <v>-13.655056007432218</v>
      </c>
    </row>
    <row r="16" spans="2:19" x14ac:dyDescent="0.3">
      <c r="B16" s="11">
        <v>142</v>
      </c>
      <c r="C16" s="46">
        <v>151</v>
      </c>
      <c r="D16" s="46">
        <v>135</v>
      </c>
      <c r="E16" s="46">
        <v>127</v>
      </c>
      <c r="F16" s="47">
        <v>0.10292774825119748</v>
      </c>
      <c r="G16" s="47">
        <v>4.7401355716930924E-2</v>
      </c>
      <c r="H16" s="47">
        <v>1.6929554935930992E-2</v>
      </c>
      <c r="J16" s="16" t="s">
        <v>76</v>
      </c>
      <c r="K16" s="184"/>
      <c r="L16" s="3">
        <v>0</v>
      </c>
      <c r="M16" s="3">
        <v>0</v>
      </c>
      <c r="N16" s="3">
        <v>0</v>
      </c>
      <c r="O16" s="3">
        <v>0</v>
      </c>
      <c r="P16" s="3">
        <v>0</v>
      </c>
      <c r="Q16" s="3">
        <v>0</v>
      </c>
    </row>
    <row r="17" spans="2:19" x14ac:dyDescent="0.3">
      <c r="B17" s="11">
        <v>72</v>
      </c>
      <c r="C17" s="46">
        <v>142</v>
      </c>
      <c r="D17" s="46">
        <v>151</v>
      </c>
      <c r="E17" s="46">
        <v>135</v>
      </c>
      <c r="F17" s="47">
        <v>-7.519341927394356E-2</v>
      </c>
      <c r="G17" s="47">
        <v>0.10292774825119748</v>
      </c>
      <c r="H17" s="47">
        <v>4.7401355716930924E-2</v>
      </c>
      <c r="J17" s="16" t="s">
        <v>77</v>
      </c>
      <c r="K17" s="180">
        <f>K15+L15*L16+M15*M16+N15*N16+O15*O16+P15*P16+Q15*Q16</f>
        <v>166.83877203153151</v>
      </c>
      <c r="L17" s="181"/>
      <c r="M17" s="181"/>
      <c r="N17" s="181"/>
      <c r="O17" s="181"/>
      <c r="P17" s="181"/>
      <c r="Q17" s="182"/>
    </row>
    <row r="18" spans="2:19" x14ac:dyDescent="0.3">
      <c r="B18" s="11">
        <v>85</v>
      </c>
      <c r="C18" s="46">
        <v>72</v>
      </c>
      <c r="D18" s="46">
        <v>142</v>
      </c>
      <c r="E18" s="46">
        <v>151</v>
      </c>
      <c r="F18" s="47">
        <v>-0.50854851674619428</v>
      </c>
      <c r="G18" s="47">
        <v>-7.519341927394356E-2</v>
      </c>
      <c r="H18" s="47">
        <v>0.10292774825119748</v>
      </c>
      <c r="J18" s="41"/>
    </row>
    <row r="19" spans="2:19" x14ac:dyDescent="0.3">
      <c r="B19" s="11">
        <v>112</v>
      </c>
      <c r="C19" s="46">
        <v>85</v>
      </c>
      <c r="D19" s="46">
        <v>72</v>
      </c>
      <c r="E19" s="46">
        <v>142</v>
      </c>
      <c r="F19" s="47">
        <v>0.16496478528823449</v>
      </c>
      <c r="G19" s="47">
        <v>-0.50854851674619428</v>
      </c>
      <c r="H19" s="47">
        <v>-7.519341927394356E-2</v>
      </c>
      <c r="K19" s="185" t="s">
        <v>111</v>
      </c>
      <c r="L19" s="185"/>
      <c r="M19" s="185"/>
      <c r="N19" s="185"/>
      <c r="O19" s="185"/>
      <c r="P19" s="185"/>
      <c r="Q19" s="185"/>
      <c r="R19" s="185"/>
      <c r="S19" s="185"/>
    </row>
    <row r="20" spans="2:19" x14ac:dyDescent="0.3">
      <c r="B20" s="11">
        <v>110</v>
      </c>
      <c r="C20" s="46">
        <v>112</v>
      </c>
      <c r="D20" s="46">
        <v>85</v>
      </c>
      <c r="E20" s="46">
        <v>72</v>
      </c>
      <c r="F20" s="47">
        <v>0.30205628855620836</v>
      </c>
      <c r="G20" s="47">
        <v>0.16496478528823449</v>
      </c>
      <c r="H20" s="47">
        <v>-0.50854851674619428</v>
      </c>
      <c r="K20" s="185"/>
      <c r="L20" s="185"/>
      <c r="M20" s="185"/>
      <c r="N20" s="185"/>
      <c r="O20" s="185"/>
      <c r="P20" s="185"/>
      <c r="Q20" s="185"/>
      <c r="R20" s="185"/>
      <c r="S20" s="185"/>
    </row>
    <row r="21" spans="2:19" x14ac:dyDescent="0.3">
      <c r="B21" s="11">
        <v>119</v>
      </c>
      <c r="C21" s="46">
        <v>110</v>
      </c>
      <c r="D21" s="46">
        <v>112</v>
      </c>
      <c r="E21" s="46">
        <v>85</v>
      </c>
      <c r="F21" s="47">
        <v>-3.34479131244639E-2</v>
      </c>
      <c r="G21" s="47">
        <v>0.30205628855620836</v>
      </c>
      <c r="H21" s="47">
        <v>0.16496478528823449</v>
      </c>
      <c r="K21" s="185"/>
      <c r="L21" s="185"/>
      <c r="M21" s="185"/>
      <c r="N21" s="185"/>
      <c r="O21" s="185"/>
      <c r="P21" s="185"/>
      <c r="Q21" s="185"/>
      <c r="R21" s="185"/>
      <c r="S21" s="185"/>
    </row>
    <row r="22" spans="2:19" x14ac:dyDescent="0.3">
      <c r="K22" s="185"/>
      <c r="L22" s="185"/>
      <c r="M22" s="185"/>
      <c r="N22" s="185"/>
      <c r="O22" s="185"/>
      <c r="P22" s="185"/>
      <c r="Q22" s="185"/>
      <c r="R22" s="185"/>
      <c r="S22" s="185"/>
    </row>
  </sheetData>
  <mergeCells count="4">
    <mergeCell ref="R2:S2"/>
    <mergeCell ref="K17:Q17"/>
    <mergeCell ref="K15:K16"/>
    <mergeCell ref="K19:S2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85B26-2DDF-4B75-A243-C12E80C1CB76}">
  <dimension ref="A1:I24"/>
  <sheetViews>
    <sheetView zoomScale="70" zoomScaleNormal="70" workbookViewId="0">
      <selection activeCell="I30" sqref="I30"/>
    </sheetView>
  </sheetViews>
  <sheetFormatPr defaultRowHeight="14.4" x14ac:dyDescent="0.3"/>
  <cols>
    <col min="1" max="1" width="27.88671875" bestFit="1" customWidth="1"/>
    <col min="2" max="2" width="19" bestFit="1" customWidth="1"/>
    <col min="3" max="3" width="15.44140625" bestFit="1" customWidth="1"/>
    <col min="4" max="4" width="13.88671875" bestFit="1" customWidth="1"/>
    <col min="5" max="5" width="13.33203125" bestFit="1" customWidth="1"/>
    <col min="6" max="6" width="16.5546875" bestFit="1" customWidth="1"/>
    <col min="7" max="7" width="15.88671875" bestFit="1" customWidth="1"/>
    <col min="8" max="8" width="16.5546875" bestFit="1" customWidth="1"/>
    <col min="9" max="9" width="17.5546875" bestFit="1" customWidth="1"/>
  </cols>
  <sheetData>
    <row r="1" spans="1:9" x14ac:dyDescent="0.3">
      <c r="A1" t="s">
        <v>5</v>
      </c>
    </row>
    <row r="2" spans="1:9" ht="15" thickBot="1" x14ac:dyDescent="0.35"/>
    <row r="3" spans="1:9" x14ac:dyDescent="0.3">
      <c r="A3" s="14" t="s">
        <v>6</v>
      </c>
      <c r="B3" s="14"/>
    </row>
    <row r="4" spans="1:9" x14ac:dyDescent="0.3">
      <c r="A4" t="s">
        <v>7</v>
      </c>
      <c r="B4">
        <v>0.67240804002629317</v>
      </c>
    </row>
    <row r="5" spans="1:9" x14ac:dyDescent="0.3">
      <c r="A5" t="s">
        <v>8</v>
      </c>
      <c r="B5">
        <v>0.45213257229200104</v>
      </c>
    </row>
    <row r="6" spans="1:9" x14ac:dyDescent="0.3">
      <c r="A6" t="s">
        <v>9</v>
      </c>
      <c r="B6">
        <v>0.19927068258061686</v>
      </c>
    </row>
    <row r="7" spans="1:9" x14ac:dyDescent="0.3">
      <c r="A7" t="s">
        <v>10</v>
      </c>
      <c r="B7">
        <v>18.017035219463928</v>
      </c>
    </row>
    <row r="8" spans="1:9" ht="15" thickBot="1" x14ac:dyDescent="0.35">
      <c r="A8" s="12" t="s">
        <v>11</v>
      </c>
      <c r="B8" s="12">
        <v>20</v>
      </c>
    </row>
    <row r="10" spans="1:9" ht="15" thickBot="1" x14ac:dyDescent="0.35">
      <c r="A10" t="s">
        <v>12</v>
      </c>
    </row>
    <row r="11" spans="1:9" x14ac:dyDescent="0.3">
      <c r="A11" s="13"/>
      <c r="B11" s="13" t="s">
        <v>17</v>
      </c>
      <c r="C11" s="13" t="s">
        <v>18</v>
      </c>
      <c r="D11" s="13" t="s">
        <v>19</v>
      </c>
      <c r="E11" s="13" t="s">
        <v>20</v>
      </c>
      <c r="F11" s="13" t="s">
        <v>21</v>
      </c>
    </row>
    <row r="12" spans="1:9" x14ac:dyDescent="0.3">
      <c r="A12" t="s">
        <v>13</v>
      </c>
      <c r="B12">
        <v>6</v>
      </c>
      <c r="C12">
        <v>3482.5737447077527</v>
      </c>
      <c r="D12">
        <v>580.42895745129215</v>
      </c>
      <c r="E12">
        <v>1.7880613516258379</v>
      </c>
      <c r="F12">
        <v>0.17858209798965685</v>
      </c>
    </row>
    <row r="13" spans="1:9" x14ac:dyDescent="0.3">
      <c r="A13" t="s">
        <v>14</v>
      </c>
      <c r="B13">
        <v>13</v>
      </c>
      <c r="C13">
        <v>4219.9762552922475</v>
      </c>
      <c r="D13">
        <v>324.61355809940363</v>
      </c>
    </row>
    <row r="14" spans="1:9" ht="15" thickBot="1" x14ac:dyDescent="0.35">
      <c r="A14" s="12" t="s">
        <v>15</v>
      </c>
      <c r="B14" s="12">
        <v>19</v>
      </c>
      <c r="C14" s="12">
        <v>7702.55</v>
      </c>
      <c r="D14" s="12"/>
      <c r="E14" s="12"/>
      <c r="F14" s="12"/>
    </row>
    <row r="15" spans="1:9" ht="15" thickBot="1" x14ac:dyDescent="0.35"/>
    <row r="16" spans="1:9" x14ac:dyDescent="0.3">
      <c r="A16" s="13"/>
      <c r="B16" s="13" t="s">
        <v>22</v>
      </c>
      <c r="C16" s="13" t="s">
        <v>10</v>
      </c>
      <c r="D16" s="13" t="s">
        <v>23</v>
      </c>
      <c r="E16" s="13" t="s">
        <v>24</v>
      </c>
      <c r="F16" s="13" t="s">
        <v>25</v>
      </c>
      <c r="G16" s="13" t="s">
        <v>26</v>
      </c>
      <c r="H16" s="13" t="s">
        <v>27</v>
      </c>
      <c r="I16" s="13" t="s">
        <v>28</v>
      </c>
    </row>
    <row r="17" spans="1:9" x14ac:dyDescent="0.3">
      <c r="A17" t="s">
        <v>16</v>
      </c>
      <c r="B17">
        <v>166.83877203153151</v>
      </c>
      <c r="C17">
        <v>107.90477791840136</v>
      </c>
      <c r="D17">
        <v>1.5461666781585575</v>
      </c>
      <c r="E17" s="70">
        <v>0.14605416150459022</v>
      </c>
      <c r="F17">
        <v>-66.275328065961276</v>
      </c>
      <c r="G17">
        <v>399.95287212902429</v>
      </c>
      <c r="H17">
        <v>-66.275328065961276</v>
      </c>
      <c r="I17">
        <v>399.95287212902429</v>
      </c>
    </row>
    <row r="18" spans="1:9" x14ac:dyDescent="0.3">
      <c r="A18" t="s">
        <v>1</v>
      </c>
      <c r="B18">
        <v>3.6830938205903312</v>
      </c>
      <c r="C18">
        <v>1.9004508400275393</v>
      </c>
      <c r="D18">
        <v>1.938010572552858</v>
      </c>
      <c r="E18" s="70">
        <v>7.4649589777041434E-2</v>
      </c>
      <c r="F18">
        <v>-0.42258060735354963</v>
      </c>
      <c r="G18">
        <v>7.788768248534212</v>
      </c>
      <c r="H18">
        <v>-0.42258060735354963</v>
      </c>
      <c r="I18">
        <v>7.788768248534212</v>
      </c>
    </row>
    <row r="19" spans="1:9" x14ac:dyDescent="0.3">
      <c r="A19" t="s">
        <v>2</v>
      </c>
      <c r="B19">
        <v>-3.6630015240716589</v>
      </c>
      <c r="C19">
        <v>3.5691050625335974</v>
      </c>
      <c r="D19">
        <v>-1.026308124836036</v>
      </c>
      <c r="E19" s="70">
        <v>0.32346502680902622</v>
      </c>
      <c r="F19">
        <v>-11.373584232791918</v>
      </c>
      <c r="G19">
        <v>4.0475811846485996</v>
      </c>
      <c r="H19">
        <v>-11.373584232791918</v>
      </c>
      <c r="I19">
        <v>4.0475811846485996</v>
      </c>
    </row>
    <row r="20" spans="1:9" x14ac:dyDescent="0.3">
      <c r="A20" t="s">
        <v>3</v>
      </c>
      <c r="B20">
        <v>-0.3568364063525668</v>
      </c>
      <c r="C20">
        <v>3.048599216115663</v>
      </c>
      <c r="D20">
        <v>-0.11704930069726441</v>
      </c>
      <c r="E20" s="70">
        <v>0.90861000102207323</v>
      </c>
      <c r="F20">
        <v>-6.9429345989658851</v>
      </c>
      <c r="G20">
        <v>6.2292617862607509</v>
      </c>
      <c r="H20">
        <v>-6.9429345989658851</v>
      </c>
      <c r="I20">
        <v>6.2292617862607509</v>
      </c>
    </row>
    <row r="21" spans="1:9" x14ac:dyDescent="0.3">
      <c r="A21" t="s">
        <v>62</v>
      </c>
      <c r="B21">
        <v>-450.85882292966573</v>
      </c>
      <c r="C21">
        <v>269.91333703341365</v>
      </c>
      <c r="D21">
        <v>-1.6703836419682074</v>
      </c>
      <c r="E21" s="70">
        <v>0.11873007380810605</v>
      </c>
      <c r="F21">
        <v>-1033.9711362179305</v>
      </c>
      <c r="G21">
        <v>132.25349035859904</v>
      </c>
      <c r="H21">
        <v>-1033.9711362179305</v>
      </c>
      <c r="I21">
        <v>132.25349035859904</v>
      </c>
    </row>
    <row r="22" spans="1:9" x14ac:dyDescent="0.3">
      <c r="A22" t="s">
        <v>63</v>
      </c>
      <c r="B22">
        <v>-53.826568401579934</v>
      </c>
      <c r="C22">
        <v>341.98074263194633</v>
      </c>
      <c r="D22">
        <v>-0.15739648960149283</v>
      </c>
      <c r="E22" s="70">
        <v>0.8773507543966047</v>
      </c>
      <c r="F22">
        <v>-792.63104589750594</v>
      </c>
      <c r="G22">
        <v>684.97790909434605</v>
      </c>
      <c r="H22">
        <v>-792.63104589750594</v>
      </c>
      <c r="I22">
        <v>684.97790909434605</v>
      </c>
    </row>
    <row r="23" spans="1:9" ht="15" thickBot="1" x14ac:dyDescent="0.35">
      <c r="A23" s="12" t="s">
        <v>64</v>
      </c>
      <c r="B23" s="12">
        <v>-13.655056007432218</v>
      </c>
      <c r="C23" s="12">
        <v>60.646368867876596</v>
      </c>
      <c r="D23" s="12">
        <v>-0.22515867416862087</v>
      </c>
      <c r="E23" s="71">
        <v>0.82535657883640601</v>
      </c>
      <c r="F23" s="12">
        <v>-144.67357043787371</v>
      </c>
      <c r="G23" s="12">
        <v>117.36345842300926</v>
      </c>
      <c r="H23" s="12">
        <v>-144.67357043787371</v>
      </c>
      <c r="I23" s="12">
        <v>117.36345842300926</v>
      </c>
    </row>
    <row r="24" spans="1:9" x14ac:dyDescent="0.3">
      <c r="E24" s="48">
        <v>0.05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11</vt:i4>
      </vt:variant>
    </vt:vector>
  </HeadingPairs>
  <TitlesOfParts>
    <vt:vector size="11" baseType="lpstr">
      <vt:lpstr>AKM - ΣΜ</vt:lpstr>
      <vt:lpstr>Απλή Εκθετική Εξομάλυνση</vt:lpstr>
      <vt:lpstr>Holt - Winters</vt:lpstr>
      <vt:lpstr>Simple Linear</vt:lpstr>
      <vt:lpstr>Multiple Regression</vt:lpstr>
      <vt:lpstr>ΑR(3) (excel)</vt:lpstr>
      <vt:lpstr>ΑR(3) Results</vt:lpstr>
      <vt:lpstr>MA(3) (excel)</vt:lpstr>
      <vt:lpstr>MA(3) Results</vt:lpstr>
      <vt:lpstr>ARMA (3,3)</vt:lpstr>
      <vt:lpstr>ARMA(3,3) 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costas art</dc:creator>
  <cp:lastModifiedBy>costas art</cp:lastModifiedBy>
  <dcterms:created xsi:type="dcterms:W3CDTF">2023-12-26T13:24:00Z</dcterms:created>
  <dcterms:modified xsi:type="dcterms:W3CDTF">2025-03-10T09:42:45Z</dcterms:modified>
</cp:coreProperties>
</file>